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2.xml" ContentType="application/vnd.openxmlformats-officedocument.drawingml.chartshapes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3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theme/themeOverride8.xml" ContentType="application/vnd.openxmlformats-officedocument.themeOverride+xml"/>
  <Override PartName="/xl/charts/chart10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theme/themeOverride9.xml" ContentType="application/vnd.openxmlformats-officedocument.themeOverride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theme/themeOverride10.xml" ContentType="application/vnd.openxmlformats-officedocument.themeOverride+xml"/>
  <Override PartName="/xl/charts/chart14.xml" ContentType="application/vnd.openxmlformats-officedocument.drawingml.chart+xml"/>
  <Override PartName="/xl/theme/themeOverride11.xml" ContentType="application/vnd.openxmlformats-officedocument.themeOverride+xml"/>
  <Override PartName="/xl/charts/chart15.xml" ContentType="application/vnd.openxmlformats-officedocument.drawingml.chart+xml"/>
  <Override PartName="/xl/theme/themeOverride12.xml" ContentType="application/vnd.openxmlformats-officedocument.themeOverride+xml"/>
  <Override PartName="/xl/charts/chart16.xml" ContentType="application/vnd.openxmlformats-officedocument.drawingml.chart+xml"/>
  <Override PartName="/xl/theme/themeOverride13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drawings/drawing1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2.xml" ContentType="application/vnd.openxmlformats-officedocument.drawing+xml"/>
  <Override PartName="/xl/charts/chart20.xml" ContentType="application/vnd.openxmlformats-officedocument.drawingml.chart+xml"/>
  <Override PartName="/xl/drawings/drawing13.xml" ContentType="application/vnd.openxmlformats-officedocument.drawing+xml"/>
  <Override PartName="/xl/charts/chart21.xml" ContentType="application/vnd.openxmlformats-officedocument.drawingml.chart+xml"/>
  <Override PartName="/xl/drawings/drawing14.xml" ContentType="application/vnd.openxmlformats-officedocument.drawing+xml"/>
  <Override PartName="/xl/charts/chart22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23.xml" ContentType="application/vnd.openxmlformats-officedocument.drawingml.chart+xml"/>
  <Override PartName="/xl/drawings/drawing17.xml" ContentType="application/vnd.openxmlformats-officedocument.drawing+xml"/>
  <Override PartName="/xl/charts/chart24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25.xml" ContentType="application/vnd.openxmlformats-officedocument.drawingml.chart+xml"/>
  <Override PartName="/xl/drawings/drawing20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21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theme/themeOverride1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7268" yWindow="-12" windowWidth="5784" windowHeight="9648" tabRatio="471"/>
  </bookViews>
  <sheets>
    <sheet name="Dashboard" sheetId="1" r:id="rId1"/>
    <sheet name="A" sheetId="5" r:id="rId2"/>
    <sheet name="B " sheetId="3" r:id="rId3"/>
    <sheet name="C" sheetId="2" r:id="rId4"/>
    <sheet name="D" sheetId="14" r:id="rId5"/>
    <sheet name="E" sheetId="6" r:id="rId6"/>
    <sheet name="F" sheetId="7" r:id="rId7"/>
    <sheet name="G" sheetId="8" r:id="rId8"/>
    <sheet name="H" sheetId="9" r:id="rId9"/>
    <sheet name="I." sheetId="21" r:id="rId10"/>
    <sheet name="J" sheetId="13" r:id="rId11"/>
    <sheet name="K - CASH FLOW S-Curve" sheetId="20" r:id="rId12"/>
    <sheet name="K" sheetId="4" state="hidden" r:id="rId13"/>
    <sheet name="Ix" sheetId="10" state="hidden" r:id="rId14"/>
    <sheet name="Kx" sheetId="12" state="hidden" r:id="rId15"/>
    <sheet name="Data" sheetId="15" r:id="rId16"/>
  </sheets>
  <externalReferences>
    <externalReference r:id="rId17"/>
  </externalReferences>
  <definedNames>
    <definedName name="_xlnm._FilterDatabase" localSheetId="13" hidden="1">Ix!$B$2:$N$38</definedName>
    <definedName name="_xlnm._FilterDatabase" localSheetId="14" hidden="1">Kx!$B$2:$N$38</definedName>
    <definedName name="_xlnm.Print_Area" localSheetId="0">Dashboard!$B$1:$W$69</definedName>
    <definedName name="_xlnm.Print_Area" localSheetId="11">'K - CASH FLOW S-Curve'!$B$2:$AD$153</definedName>
  </definedNames>
  <calcPr calcId="145621"/>
</workbook>
</file>

<file path=xl/calcChain.xml><?xml version="1.0" encoding="utf-8"?>
<calcChain xmlns="http://schemas.openxmlformats.org/spreadsheetml/2006/main">
  <c r="K20" i="15" l="1"/>
  <c r="K19" i="15"/>
  <c r="J19" i="15"/>
  <c r="J20" i="15" s="1"/>
  <c r="K12" i="15"/>
  <c r="J12" i="15"/>
  <c r="K11" i="15"/>
  <c r="J11" i="15"/>
  <c r="E11" i="15"/>
  <c r="K10" i="15"/>
  <c r="J10" i="15"/>
  <c r="K9" i="15"/>
  <c r="J9" i="15"/>
  <c r="K8" i="15"/>
  <c r="K7" i="15"/>
  <c r="J7" i="15"/>
  <c r="K6" i="15"/>
  <c r="J6" i="15"/>
  <c r="E6" i="15"/>
  <c r="K5" i="15"/>
  <c r="D6" i="12"/>
  <c r="E6" i="12" s="1"/>
  <c r="F6" i="12" s="1"/>
  <c r="G6" i="12" s="1"/>
  <c r="H6" i="12" s="1"/>
  <c r="I6" i="12" s="1"/>
  <c r="J6" i="12" s="1"/>
  <c r="K6" i="12" s="1"/>
  <c r="L6" i="12" s="1"/>
  <c r="M6" i="12" s="1"/>
  <c r="H5" i="12"/>
  <c r="I5" i="12" s="1"/>
  <c r="J5" i="12" s="1"/>
  <c r="K5" i="12" s="1"/>
  <c r="L5" i="12" s="1"/>
  <c r="M5" i="12" s="1"/>
  <c r="N5" i="12" s="1"/>
  <c r="M4" i="12"/>
  <c r="L4" i="12"/>
  <c r="K4" i="12"/>
  <c r="J4" i="12"/>
  <c r="I4" i="12"/>
  <c r="H4" i="12"/>
  <c r="G4" i="12"/>
  <c r="F4" i="12"/>
  <c r="E4" i="12"/>
  <c r="D4" i="12"/>
  <c r="C4" i="12"/>
  <c r="C6" i="12" s="1"/>
  <c r="N3" i="12"/>
  <c r="M3" i="12"/>
  <c r="L3" i="12"/>
  <c r="K3" i="12"/>
  <c r="J3" i="12"/>
  <c r="I3" i="12"/>
  <c r="H3" i="12"/>
  <c r="G3" i="12"/>
  <c r="F3" i="12"/>
  <c r="E3" i="12"/>
  <c r="D3" i="12"/>
  <c r="C3" i="12"/>
  <c r="C5" i="12" s="1"/>
  <c r="D5" i="12" s="1"/>
  <c r="E5" i="12" s="1"/>
  <c r="F5" i="12" s="1"/>
  <c r="G5" i="12" s="1"/>
  <c r="K1" i="12"/>
  <c r="J1" i="12"/>
  <c r="I1" i="12"/>
  <c r="O1" i="12" s="1"/>
  <c r="M4" i="10"/>
  <c r="L4" i="10"/>
  <c r="K4" i="10"/>
  <c r="J4" i="10"/>
  <c r="I4" i="10"/>
  <c r="H4" i="10"/>
  <c r="G4" i="10"/>
  <c r="F4" i="10"/>
  <c r="E4" i="10"/>
  <c r="D4" i="10"/>
  <c r="C4" i="10"/>
  <c r="C6" i="10" s="1"/>
  <c r="D6" i="10" s="1"/>
  <c r="E6" i="10" s="1"/>
  <c r="F6" i="10" s="1"/>
  <c r="G6" i="10" s="1"/>
  <c r="H6" i="10" s="1"/>
  <c r="I6" i="10" s="1"/>
  <c r="J6" i="10" s="1"/>
  <c r="K6" i="10" s="1"/>
  <c r="L6" i="10" s="1"/>
  <c r="M6" i="10" s="1"/>
  <c r="N3" i="10"/>
  <c r="M3" i="10"/>
  <c r="L3" i="10"/>
  <c r="K3" i="10"/>
  <c r="J3" i="10"/>
  <c r="I3" i="10"/>
  <c r="H3" i="10"/>
  <c r="G3" i="10"/>
  <c r="F3" i="10"/>
  <c r="E3" i="10"/>
  <c r="D3" i="10"/>
  <c r="C3" i="10"/>
  <c r="C5" i="10" s="1"/>
  <c r="D5" i="10" s="1"/>
  <c r="E5" i="10" s="1"/>
  <c r="F5" i="10" s="1"/>
  <c r="G5" i="10" s="1"/>
  <c r="K1" i="10"/>
  <c r="J1" i="10"/>
  <c r="I1" i="10"/>
  <c r="O1" i="10" s="1"/>
  <c r="B15" i="4"/>
  <c r="B11" i="4"/>
  <c r="C11" i="4" s="1"/>
  <c r="D11" i="4" s="1"/>
  <c r="E11" i="4" s="1"/>
  <c r="F11" i="4" s="1"/>
  <c r="G11" i="4" s="1"/>
  <c r="H11" i="4" s="1"/>
  <c r="I11" i="4" s="1"/>
  <c r="J11" i="4" s="1"/>
  <c r="K11" i="4" s="1"/>
  <c r="B10" i="4"/>
  <c r="C10" i="4" s="1"/>
  <c r="B9" i="4"/>
  <c r="K7" i="4"/>
  <c r="A3" i="4"/>
  <c r="J1" i="4"/>
  <c r="I1" i="4"/>
  <c r="H1" i="4"/>
  <c r="N1" i="4" s="1"/>
  <c r="C29" i="20"/>
  <c r="D29" i="20" s="1"/>
  <c r="E29" i="20" s="1"/>
  <c r="F29" i="20" s="1"/>
  <c r="G29" i="20" s="1"/>
  <c r="H29" i="20" s="1"/>
  <c r="I29" i="20" s="1"/>
  <c r="J29" i="20" s="1"/>
  <c r="K29" i="20" s="1"/>
  <c r="L29" i="20" s="1"/>
  <c r="M29" i="20" s="1"/>
  <c r="N29" i="20" s="1"/>
  <c r="O29" i="20" s="1"/>
  <c r="P29" i="20" s="1"/>
  <c r="Q29" i="20" s="1"/>
  <c r="R29" i="20" s="1"/>
  <c r="S29" i="20" s="1"/>
  <c r="AD29" i="20" s="1"/>
  <c r="AD28" i="20"/>
  <c r="S28" i="20"/>
  <c r="R28" i="20"/>
  <c r="Q28" i="20"/>
  <c r="P28" i="20"/>
  <c r="O28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AD21" i="20"/>
  <c r="AC21" i="20"/>
  <c r="AB21" i="20"/>
  <c r="AA21" i="20"/>
  <c r="Z21" i="20"/>
  <c r="Y21" i="20"/>
  <c r="X21" i="20"/>
  <c r="W21" i="20"/>
  <c r="V21" i="20"/>
  <c r="U21" i="20"/>
  <c r="T21" i="20"/>
  <c r="S21" i="20"/>
  <c r="R21" i="20"/>
  <c r="Q21" i="20"/>
  <c r="P21" i="20"/>
  <c r="D21" i="20"/>
  <c r="AD20" i="20"/>
  <c r="AC20" i="20"/>
  <c r="AB20" i="20"/>
  <c r="AA20" i="20"/>
  <c r="Z20" i="20"/>
  <c r="Y20" i="20"/>
  <c r="X20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O17" i="20"/>
  <c r="N17" i="20"/>
  <c r="E4" i="15" s="1"/>
  <c r="M17" i="20"/>
  <c r="L17" i="20"/>
  <c r="K17" i="20"/>
  <c r="J17" i="20"/>
  <c r="I17" i="20"/>
  <c r="H17" i="20"/>
  <c r="G17" i="20"/>
  <c r="F17" i="20"/>
  <c r="E17" i="20"/>
  <c r="D17" i="20"/>
  <c r="C17" i="20"/>
  <c r="W16" i="20"/>
  <c r="V16" i="20"/>
  <c r="U16" i="20"/>
  <c r="T16" i="20"/>
  <c r="S16" i="20"/>
  <c r="R16" i="20"/>
  <c r="Q16" i="20"/>
  <c r="P16" i="20"/>
  <c r="O16" i="20"/>
  <c r="N16" i="20"/>
  <c r="C4" i="15" s="1"/>
  <c r="C7" i="15" s="1"/>
  <c r="M16" i="20"/>
  <c r="L16" i="20"/>
  <c r="K16" i="20"/>
  <c r="J16" i="20"/>
  <c r="I16" i="20"/>
  <c r="H16" i="20"/>
  <c r="G16" i="20"/>
  <c r="F16" i="20"/>
  <c r="E16" i="20"/>
  <c r="D16" i="20"/>
  <c r="C16" i="20"/>
  <c r="C14" i="20"/>
  <c r="C23" i="20" s="1"/>
  <c r="C13" i="20"/>
  <c r="D12" i="20"/>
  <c r="E12" i="20" s="1"/>
  <c r="F12" i="20" s="1"/>
  <c r="F21" i="20" s="1"/>
  <c r="C12" i="20"/>
  <c r="C21" i="20" s="1"/>
  <c r="D11" i="20"/>
  <c r="D20" i="20" s="1"/>
  <c r="C11" i="20"/>
  <c r="C20" i="20" s="1"/>
  <c r="AF10" i="20"/>
  <c r="AF9" i="20"/>
  <c r="AF8" i="20"/>
  <c r="AG9" i="20" s="1"/>
  <c r="AF7" i="20"/>
  <c r="K9" i="13"/>
  <c r="J9" i="13"/>
  <c r="I9" i="13"/>
  <c r="F34" i="21"/>
  <c r="G34" i="21" s="1"/>
  <c r="H34" i="21" s="1"/>
  <c r="I34" i="21" s="1"/>
  <c r="J34" i="21" s="1"/>
  <c r="K34" i="21" s="1"/>
  <c r="L34" i="21" s="1"/>
  <c r="M34" i="21" s="1"/>
  <c r="N34" i="21" s="1"/>
  <c r="O34" i="21" s="1"/>
  <c r="E34" i="21"/>
  <c r="D34" i="21"/>
  <c r="T31" i="21"/>
  <c r="Q31" i="21"/>
  <c r="L31" i="21"/>
  <c r="I31" i="21"/>
  <c r="D31" i="21"/>
  <c r="D33" i="21" s="1"/>
  <c r="E33" i="21" s="1"/>
  <c r="F33" i="21" s="1"/>
  <c r="G33" i="21" s="1"/>
  <c r="H33" i="21" s="1"/>
  <c r="I33" i="21" s="1"/>
  <c r="J33" i="21" s="1"/>
  <c r="K33" i="21" s="1"/>
  <c r="L33" i="21" s="1"/>
  <c r="M33" i="21" s="1"/>
  <c r="N33" i="21" s="1"/>
  <c r="O33" i="21" s="1"/>
  <c r="P33" i="21" s="1"/>
  <c r="Q33" i="21" s="1"/>
  <c r="R33" i="21" s="1"/>
  <c r="S33" i="21" s="1"/>
  <c r="T33" i="21" s="1"/>
  <c r="U33" i="21" s="1"/>
  <c r="V33" i="21" s="1"/>
  <c r="W33" i="21" s="1"/>
  <c r="X33" i="21" s="1"/>
  <c r="Y33" i="21" s="1"/>
  <c r="Z33" i="21" s="1"/>
  <c r="Z28" i="21"/>
  <c r="Z31" i="21" s="1"/>
  <c r="Y28" i="21"/>
  <c r="Y31" i="21" s="1"/>
  <c r="X28" i="21"/>
  <c r="X31" i="21" s="1"/>
  <c r="W28" i="21"/>
  <c r="W31" i="21" s="1"/>
  <c r="V28" i="21"/>
  <c r="V31" i="21" s="1"/>
  <c r="U28" i="21"/>
  <c r="U31" i="21" s="1"/>
  <c r="T28" i="21"/>
  <c r="S28" i="21"/>
  <c r="S31" i="21" s="1"/>
  <c r="R28" i="21"/>
  <c r="R31" i="21" s="1"/>
  <c r="Q28" i="21"/>
  <c r="P28" i="21"/>
  <c r="P31" i="21" s="1"/>
  <c r="O28" i="21"/>
  <c r="O31" i="21" s="1"/>
  <c r="N28" i="21"/>
  <c r="N31" i="21" s="1"/>
  <c r="M28" i="21"/>
  <c r="M31" i="21" s="1"/>
  <c r="L28" i="21"/>
  <c r="K28" i="21"/>
  <c r="K31" i="21" s="1"/>
  <c r="J28" i="21"/>
  <c r="J31" i="21" s="1"/>
  <c r="I28" i="21"/>
  <c r="H28" i="21"/>
  <c r="H31" i="21" s="1"/>
  <c r="G28" i="21"/>
  <c r="G31" i="21" s="1"/>
  <c r="F28" i="21"/>
  <c r="F31" i="21" s="1"/>
  <c r="E28" i="21"/>
  <c r="E31" i="21" s="1"/>
  <c r="D28" i="21"/>
  <c r="C28" i="21"/>
  <c r="C31" i="21" s="1"/>
  <c r="D18" i="21"/>
  <c r="E18" i="21" s="1"/>
  <c r="F18" i="21" s="1"/>
  <c r="G18" i="21" s="1"/>
  <c r="H18" i="21" s="1"/>
  <c r="I18" i="21" s="1"/>
  <c r="J18" i="21" s="1"/>
  <c r="K18" i="21" s="1"/>
  <c r="L18" i="21" s="1"/>
  <c r="M18" i="21" s="1"/>
  <c r="N18" i="21" s="1"/>
  <c r="O18" i="21" s="1"/>
  <c r="E17" i="21"/>
  <c r="T15" i="21"/>
  <c r="N15" i="21"/>
  <c r="L15" i="21"/>
  <c r="D15" i="21"/>
  <c r="D17" i="21" s="1"/>
  <c r="Z12" i="21"/>
  <c r="Z15" i="21" s="1"/>
  <c r="Y12" i="21"/>
  <c r="Y15" i="21" s="1"/>
  <c r="X12" i="21"/>
  <c r="X15" i="21" s="1"/>
  <c r="W12" i="21"/>
  <c r="W15" i="21" s="1"/>
  <c r="V12" i="21"/>
  <c r="V15" i="21" s="1"/>
  <c r="U12" i="21"/>
  <c r="U15" i="21" s="1"/>
  <c r="T12" i="21"/>
  <c r="S12" i="21"/>
  <c r="S15" i="21" s="1"/>
  <c r="R12" i="21"/>
  <c r="R15" i="21" s="1"/>
  <c r="Q12" i="21"/>
  <c r="Q15" i="21" s="1"/>
  <c r="P12" i="21"/>
  <c r="P15" i="21" s="1"/>
  <c r="O12" i="21"/>
  <c r="O15" i="21" s="1"/>
  <c r="N12" i="21"/>
  <c r="M12" i="21"/>
  <c r="M15" i="21" s="1"/>
  <c r="L12" i="21"/>
  <c r="K12" i="21"/>
  <c r="K15" i="21" s="1"/>
  <c r="J12" i="21"/>
  <c r="J15" i="21" s="1"/>
  <c r="I12" i="21"/>
  <c r="I15" i="21" s="1"/>
  <c r="H12" i="21"/>
  <c r="H15" i="21" s="1"/>
  <c r="G12" i="21"/>
  <c r="G15" i="21" s="1"/>
  <c r="F12" i="21"/>
  <c r="F15" i="21" s="1"/>
  <c r="E12" i="21"/>
  <c r="E15" i="21" s="1"/>
  <c r="D12" i="21"/>
  <c r="C12" i="21"/>
  <c r="C15" i="21" s="1"/>
  <c r="I12" i="9"/>
  <c r="H12" i="9"/>
  <c r="H14" i="9" s="1"/>
  <c r="G12" i="9"/>
  <c r="I13" i="9" s="1"/>
  <c r="F12" i="9"/>
  <c r="D11" i="9"/>
  <c r="C11" i="9"/>
  <c r="B11" i="9"/>
  <c r="D10" i="9"/>
  <c r="C10" i="9"/>
  <c r="B10" i="9"/>
  <c r="E10" i="9" s="1"/>
  <c r="D9" i="9"/>
  <c r="C9" i="9"/>
  <c r="E9" i="9" s="1"/>
  <c r="B9" i="9"/>
  <c r="D8" i="9"/>
  <c r="C8" i="9"/>
  <c r="B8" i="9"/>
  <c r="E8" i="9" s="1"/>
  <c r="D7" i="9"/>
  <c r="C7" i="9"/>
  <c r="B7" i="9"/>
  <c r="D6" i="9"/>
  <c r="C6" i="9"/>
  <c r="B6" i="9"/>
  <c r="E6" i="9" s="1"/>
  <c r="D5" i="9"/>
  <c r="C5" i="9"/>
  <c r="E5" i="9" s="1"/>
  <c r="B5" i="9"/>
  <c r="D4" i="9"/>
  <c r="C4" i="9"/>
  <c r="B4" i="9"/>
  <c r="E4" i="9" s="1"/>
  <c r="D3" i="9"/>
  <c r="C3" i="9"/>
  <c r="B3" i="9"/>
  <c r="I10" i="8"/>
  <c r="H10" i="8"/>
  <c r="G10" i="8"/>
  <c r="F10" i="8"/>
  <c r="D9" i="8"/>
  <c r="C9" i="8"/>
  <c r="B9" i="8"/>
  <c r="E8" i="8"/>
  <c r="D8" i="8"/>
  <c r="C8" i="8"/>
  <c r="B8" i="8"/>
  <c r="D7" i="8"/>
  <c r="C7" i="8"/>
  <c r="B7" i="8"/>
  <c r="E6" i="8"/>
  <c r="D6" i="8"/>
  <c r="C6" i="8"/>
  <c r="B6" i="8"/>
  <c r="D5" i="8"/>
  <c r="C5" i="8"/>
  <c r="B5" i="8"/>
  <c r="D4" i="8"/>
  <c r="C4" i="8"/>
  <c r="E4" i="8" s="1"/>
  <c r="B4" i="8"/>
  <c r="D3" i="8"/>
  <c r="C3" i="8"/>
  <c r="E3" i="8" s="1"/>
  <c r="B3" i="8"/>
  <c r="I12" i="7"/>
  <c r="H12" i="7"/>
  <c r="J12" i="7" s="1"/>
  <c r="G12" i="7"/>
  <c r="F12" i="7"/>
  <c r="D10" i="7"/>
  <c r="C10" i="7"/>
  <c r="E10" i="7" s="1"/>
  <c r="B10" i="7"/>
  <c r="E9" i="7"/>
  <c r="D9" i="7"/>
  <c r="C9" i="7"/>
  <c r="B9" i="7"/>
  <c r="D8" i="7"/>
  <c r="C8" i="7"/>
  <c r="E8" i="7" s="1"/>
  <c r="B8" i="7"/>
  <c r="E7" i="7"/>
  <c r="D7" i="7"/>
  <c r="C7" i="7"/>
  <c r="B7" i="7"/>
  <c r="D6" i="7"/>
  <c r="C6" i="7"/>
  <c r="E6" i="7" s="1"/>
  <c r="B6" i="7"/>
  <c r="E5" i="7"/>
  <c r="D5" i="7"/>
  <c r="C5" i="7"/>
  <c r="B5" i="7"/>
  <c r="D4" i="7"/>
  <c r="C4" i="7"/>
  <c r="E4" i="7" s="1"/>
  <c r="B4" i="7"/>
  <c r="E3" i="7"/>
  <c r="D3" i="7"/>
  <c r="C3" i="7"/>
  <c r="B3" i="7"/>
  <c r="I8" i="6"/>
  <c r="H8" i="6"/>
  <c r="J8" i="6" s="1"/>
  <c r="G8" i="6"/>
  <c r="F8" i="6"/>
  <c r="E7" i="6"/>
  <c r="D7" i="6"/>
  <c r="C7" i="6"/>
  <c r="B7" i="6"/>
  <c r="D6" i="6"/>
  <c r="C6" i="6"/>
  <c r="E6" i="6" s="1"/>
  <c r="B6" i="6"/>
  <c r="E5" i="6"/>
  <c r="D5" i="6"/>
  <c r="C5" i="6"/>
  <c r="B5" i="6"/>
  <c r="D4" i="6"/>
  <c r="C4" i="6"/>
  <c r="E4" i="6" s="1"/>
  <c r="B4" i="6"/>
  <c r="E3" i="6"/>
  <c r="D3" i="6"/>
  <c r="C3" i="6"/>
  <c r="B3" i="6"/>
  <c r="N12" i="14"/>
  <c r="H12" i="14"/>
  <c r="D12" i="14"/>
  <c r="E12" i="14" s="1"/>
  <c r="C12" i="14"/>
  <c r="H11" i="14"/>
  <c r="N11" i="14" s="1"/>
  <c r="D11" i="14"/>
  <c r="E11" i="14" s="1"/>
  <c r="C11" i="14"/>
  <c r="N10" i="14"/>
  <c r="H10" i="14"/>
  <c r="D10" i="14"/>
  <c r="C10" i="14"/>
  <c r="E10" i="14" s="1"/>
  <c r="N9" i="14"/>
  <c r="H9" i="14"/>
  <c r="D9" i="14"/>
  <c r="E9" i="14" s="1"/>
  <c r="C9" i="14"/>
  <c r="H8" i="14"/>
  <c r="N8" i="14" s="1"/>
  <c r="D8" i="14"/>
  <c r="N7" i="14"/>
  <c r="H7" i="14"/>
  <c r="D7" i="14"/>
  <c r="C7" i="14"/>
  <c r="E7" i="14" s="1"/>
  <c r="H6" i="14"/>
  <c r="N6" i="14" s="1"/>
  <c r="D6" i="14"/>
  <c r="E6" i="14" s="1"/>
  <c r="C6" i="14"/>
  <c r="H5" i="14"/>
  <c r="N5" i="14" s="1"/>
  <c r="D5" i="14"/>
  <c r="H4" i="14"/>
  <c r="N3" i="14"/>
  <c r="H3" i="14"/>
  <c r="E11" i="2"/>
  <c r="L12" i="15" s="1"/>
  <c r="E10" i="2"/>
  <c r="L11" i="15" s="1"/>
  <c r="E9" i="2"/>
  <c r="L10" i="15" s="1"/>
  <c r="E8" i="2"/>
  <c r="L9" i="15" s="1"/>
  <c r="C7" i="2"/>
  <c r="J8" i="15" s="1"/>
  <c r="E6" i="2"/>
  <c r="L7" i="15" s="1"/>
  <c r="E5" i="2"/>
  <c r="L6" i="15" s="1"/>
  <c r="C4" i="2"/>
  <c r="J5" i="15" s="1"/>
  <c r="B3" i="3"/>
  <c r="B15" i="5"/>
  <c r="B12" i="5" s="1"/>
  <c r="C13" i="1" s="1"/>
  <c r="T68" i="1"/>
  <c r="R59" i="1"/>
  <c r="R56" i="1"/>
  <c r="V29" i="1"/>
  <c r="V21" i="1"/>
  <c r="C20" i="1"/>
  <c r="C17" i="1"/>
  <c r="C15" i="1"/>
  <c r="C14" i="1"/>
  <c r="C12" i="1"/>
  <c r="C11" i="1"/>
  <c r="C10" i="1"/>
  <c r="C9" i="1"/>
  <c r="C8" i="1"/>
  <c r="C7" i="1"/>
  <c r="C6" i="1"/>
  <c r="C4" i="1"/>
  <c r="F17" i="21" l="1"/>
  <c r="G17" i="21" s="1"/>
  <c r="H17" i="21" s="1"/>
  <c r="I17" i="21" s="1"/>
  <c r="J17" i="21" s="1"/>
  <c r="K17" i="21" s="1"/>
  <c r="L17" i="21" s="1"/>
  <c r="M17" i="21" s="1"/>
  <c r="N17" i="21" s="1"/>
  <c r="O17" i="21" s="1"/>
  <c r="P17" i="21" s="1"/>
  <c r="Q17" i="21" s="1"/>
  <c r="R17" i="21" s="1"/>
  <c r="S17" i="21" s="1"/>
  <c r="T17" i="21" s="1"/>
  <c r="U17" i="21" s="1"/>
  <c r="V17" i="21" s="1"/>
  <c r="W17" i="21" s="1"/>
  <c r="X17" i="21" s="1"/>
  <c r="Y17" i="21" s="1"/>
  <c r="Z17" i="21" s="1"/>
  <c r="L2" i="4"/>
  <c r="C2" i="4"/>
  <c r="B2" i="4"/>
  <c r="F2" i="4"/>
  <c r="N2" i="4"/>
  <c r="E2" i="4"/>
  <c r="M2" i="4"/>
  <c r="D2" i="4"/>
  <c r="C9" i="4"/>
  <c r="B13" i="4"/>
  <c r="E3" i="9"/>
  <c r="E7" i="2"/>
  <c r="L8" i="15" s="1"/>
  <c r="G12" i="20"/>
  <c r="B2" i="3"/>
  <c r="B4" i="3" s="1"/>
  <c r="B6" i="3" s="1"/>
  <c r="J12" i="9"/>
  <c r="E11" i="20"/>
  <c r="E5" i="8"/>
  <c r="E7" i="15"/>
  <c r="F7" i="15" s="1"/>
  <c r="E12" i="15"/>
  <c r="E10" i="15"/>
  <c r="E9" i="15"/>
  <c r="E5" i="15"/>
  <c r="F5" i="15" s="1"/>
  <c r="E8" i="15"/>
  <c r="F8" i="15" s="1"/>
  <c r="G2" i="4"/>
  <c r="C16" i="1"/>
  <c r="B18" i="5"/>
  <c r="C19" i="1" s="1"/>
  <c r="E9" i="8"/>
  <c r="I2" i="4"/>
  <c r="E11" i="9"/>
  <c r="C22" i="20"/>
  <c r="D13" i="20"/>
  <c r="H2" i="4"/>
  <c r="E21" i="20"/>
  <c r="D5" i="15"/>
  <c r="E4" i="2"/>
  <c r="L5" i="15" s="1"/>
  <c r="C8" i="14"/>
  <c r="E8" i="14" s="1"/>
  <c r="H5" i="10"/>
  <c r="I5" i="10" s="1"/>
  <c r="J5" i="10" s="1"/>
  <c r="K5" i="10" s="1"/>
  <c r="L5" i="10" s="1"/>
  <c r="M5" i="10" s="1"/>
  <c r="N5" i="10" s="1"/>
  <c r="E7" i="8"/>
  <c r="J2" i="4"/>
  <c r="C16" i="4"/>
  <c r="C15" i="4"/>
  <c r="C17" i="4"/>
  <c r="D10" i="4"/>
  <c r="C5" i="14"/>
  <c r="E5" i="14" s="1"/>
  <c r="E7" i="9"/>
  <c r="C8" i="15"/>
  <c r="D8" i="15" s="1"/>
  <c r="C12" i="15"/>
  <c r="D12" i="15" s="1"/>
  <c r="C11" i="15"/>
  <c r="D11" i="15" s="1"/>
  <c r="C6" i="15"/>
  <c r="D6" i="15" s="1"/>
  <c r="C10" i="15"/>
  <c r="D10" i="15" s="1"/>
  <c r="C9" i="15"/>
  <c r="D9" i="15" s="1"/>
  <c r="C5" i="15"/>
  <c r="B17" i="4"/>
  <c r="AG10" i="20"/>
  <c r="D14" i="20"/>
  <c r="F6" i="15"/>
  <c r="G6" i="15" s="1"/>
  <c r="D7" i="15"/>
  <c r="B16" i="4"/>
  <c r="G8" i="15" l="1"/>
  <c r="G7" i="15"/>
  <c r="G9" i="15"/>
  <c r="D15" i="4"/>
  <c r="D17" i="4"/>
  <c r="E10" i="4"/>
  <c r="G5" i="15"/>
  <c r="G10" i="15"/>
  <c r="E14" i="20"/>
  <c r="D23" i="20"/>
  <c r="F11" i="20"/>
  <c r="E20" i="20"/>
  <c r="G12" i="15"/>
  <c r="G11" i="15"/>
  <c r="D9" i="4"/>
  <c r="E9" i="4" s="1"/>
  <c r="F9" i="4" s="1"/>
  <c r="G9" i="4" s="1"/>
  <c r="H9" i="4" s="1"/>
  <c r="I9" i="4" s="1"/>
  <c r="J9" i="4" s="1"/>
  <c r="K9" i="4" s="1"/>
  <c r="C13" i="4"/>
  <c r="D22" i="20"/>
  <c r="E13" i="20"/>
  <c r="G21" i="20"/>
  <c r="H12" i="20"/>
  <c r="B5" i="3"/>
  <c r="E15" i="4" l="1"/>
  <c r="E13" i="4"/>
  <c r="F10" i="4"/>
  <c r="E16" i="4"/>
  <c r="E17" i="4"/>
  <c r="D13" i="4"/>
  <c r="D16" i="4"/>
  <c r="H21" i="20"/>
  <c r="I12" i="20"/>
  <c r="F13" i="20"/>
  <c r="E22" i="20"/>
  <c r="G11" i="20"/>
  <c r="F20" i="20"/>
  <c r="E23" i="20"/>
  <c r="F14" i="20"/>
  <c r="F13" i="4" l="1"/>
  <c r="F16" i="4"/>
  <c r="F15" i="4"/>
  <c r="F17" i="4"/>
  <c r="G10" i="4"/>
  <c r="F23" i="20"/>
  <c r="G14" i="20"/>
  <c r="H11" i="20"/>
  <c r="G20" i="20"/>
  <c r="F22" i="20"/>
  <c r="G13" i="20"/>
  <c r="J12" i="20"/>
  <c r="I21" i="20"/>
  <c r="G23" i="20" l="1"/>
  <c r="H14" i="20"/>
  <c r="G13" i="4"/>
  <c r="G17" i="4"/>
  <c r="G15" i="4"/>
  <c r="G16" i="4"/>
  <c r="H10" i="4"/>
  <c r="I11" i="20"/>
  <c r="H20" i="20"/>
  <c r="K12" i="20"/>
  <c r="J21" i="20"/>
  <c r="G22" i="20"/>
  <c r="H13" i="20"/>
  <c r="J11" i="20" l="1"/>
  <c r="I20" i="20"/>
  <c r="K21" i="20"/>
  <c r="L12" i="20"/>
  <c r="H23" i="20"/>
  <c r="I14" i="20"/>
  <c r="H17" i="4"/>
  <c r="I10" i="4"/>
  <c r="H15" i="4"/>
  <c r="H13" i="4"/>
  <c r="H16" i="4"/>
  <c r="I13" i="20"/>
  <c r="H22" i="20"/>
  <c r="J14" i="20" l="1"/>
  <c r="I23" i="20"/>
  <c r="M12" i="20"/>
  <c r="L21" i="20"/>
  <c r="J13" i="20"/>
  <c r="I22" i="20"/>
  <c r="I17" i="4"/>
  <c r="J10" i="4"/>
  <c r="I16" i="4"/>
  <c r="I13" i="4"/>
  <c r="I15" i="4"/>
  <c r="J20" i="20"/>
  <c r="K11" i="20"/>
  <c r="K10" i="4" l="1"/>
  <c r="J16" i="4"/>
  <c r="J13" i="4"/>
  <c r="J17" i="4"/>
  <c r="J15" i="4"/>
  <c r="K20" i="20"/>
  <c r="L11" i="20"/>
  <c r="N12" i="20"/>
  <c r="M21" i="20"/>
  <c r="J22" i="20"/>
  <c r="K13" i="20"/>
  <c r="J23" i="20"/>
  <c r="K14" i="20"/>
  <c r="L20" i="20" l="1"/>
  <c r="M11" i="20"/>
  <c r="K22" i="20"/>
  <c r="L13" i="20"/>
  <c r="N21" i="20"/>
  <c r="O12" i="20"/>
  <c r="K23" i="20"/>
  <c r="L14" i="20"/>
  <c r="K16" i="4"/>
  <c r="K15" i="4"/>
  <c r="K17" i="4"/>
  <c r="K13" i="4"/>
  <c r="F4" i="15" l="1"/>
  <c r="D8" i="13"/>
  <c r="O21" i="20"/>
  <c r="O13" i="20"/>
  <c r="M14" i="20"/>
  <c r="L23" i="20"/>
  <c r="L22" i="20"/>
  <c r="M13" i="20"/>
  <c r="N11" i="20"/>
  <c r="M20" i="20"/>
  <c r="E7" i="13" s="1"/>
  <c r="N13" i="20" l="1"/>
  <c r="N22" i="20" s="1"/>
  <c r="M22" i="20"/>
  <c r="D10" i="13"/>
  <c r="N14" i="20"/>
  <c r="N23" i="20" s="1"/>
  <c r="M23" i="20"/>
  <c r="O22" i="20"/>
  <c r="P13" i="20"/>
  <c r="O14" i="20"/>
  <c r="C8" i="13"/>
  <c r="D3" i="2"/>
  <c r="O11" i="20"/>
  <c r="N20" i="20"/>
  <c r="D4" i="15" l="1"/>
  <c r="G4" i="15" s="1"/>
  <c r="D7" i="13"/>
  <c r="P11" i="20"/>
  <c r="O20" i="20"/>
  <c r="Q13" i="20"/>
  <c r="P22" i="20"/>
  <c r="V23" i="1"/>
  <c r="C10" i="13"/>
  <c r="H3" i="2"/>
  <c r="I3" i="2" s="1"/>
  <c r="D4" i="14"/>
  <c r="K4" i="15"/>
  <c r="O23" i="20"/>
  <c r="P14" i="20"/>
  <c r="Q11" i="20" l="1"/>
  <c r="P20" i="20"/>
  <c r="C7" i="13"/>
  <c r="C3" i="2"/>
  <c r="F8" i="13"/>
  <c r="D9" i="13"/>
  <c r="V26" i="1"/>
  <c r="K21" i="15"/>
  <c r="K17" i="15"/>
  <c r="K18" i="15" s="1"/>
  <c r="Q4" i="15"/>
  <c r="Q22" i="20"/>
  <c r="R13" i="20"/>
  <c r="P23" i="20"/>
  <c r="Q14" i="20"/>
  <c r="V31" i="1"/>
  <c r="P4" i="15" l="1"/>
  <c r="K23" i="15" s="1"/>
  <c r="W4" i="15" s="1"/>
  <c r="J4" i="14"/>
  <c r="V22" i="1"/>
  <c r="D11" i="13"/>
  <c r="V24" i="1" s="1"/>
  <c r="V25" i="1" s="1"/>
  <c r="J4" i="15"/>
  <c r="C4" i="14"/>
  <c r="E4" i="14" s="1"/>
  <c r="B17" i="5"/>
  <c r="C18" i="1" s="1"/>
  <c r="E3" i="2"/>
  <c r="L4" i="15" s="1"/>
  <c r="R11" i="20"/>
  <c r="Q20" i="20"/>
  <c r="R14" i="20"/>
  <c r="Q23" i="20"/>
  <c r="R22" i="20"/>
  <c r="S13" i="20"/>
  <c r="C9" i="13"/>
  <c r="V34" i="1"/>
  <c r="Q10" i="15"/>
  <c r="Q11" i="15"/>
  <c r="Q9" i="15"/>
  <c r="Q12" i="15"/>
  <c r="Q5" i="15"/>
  <c r="Q7" i="15"/>
  <c r="Q8" i="15"/>
  <c r="Q6" i="15"/>
  <c r="V4" i="15" l="1"/>
  <c r="P4" i="14"/>
  <c r="W12" i="15"/>
  <c r="J12" i="14"/>
  <c r="P12" i="15"/>
  <c r="M4" i="14"/>
  <c r="F71" i="1" s="1"/>
  <c r="S22" i="20"/>
  <c r="T13" i="20"/>
  <c r="J21" i="15"/>
  <c r="O4" i="15" s="1"/>
  <c r="J17" i="15"/>
  <c r="J18" i="15" s="1"/>
  <c r="W9" i="15"/>
  <c r="P9" i="15"/>
  <c r="J9" i="14"/>
  <c r="P10" i="15"/>
  <c r="W10" i="15"/>
  <c r="J10" i="14"/>
  <c r="R20" i="20"/>
  <c r="S11" i="20"/>
  <c r="P11" i="15"/>
  <c r="W11" i="15"/>
  <c r="J11" i="14"/>
  <c r="W6" i="15"/>
  <c r="J6" i="14"/>
  <c r="P6" i="15"/>
  <c r="P7" i="15"/>
  <c r="J7" i="14"/>
  <c r="W7" i="15"/>
  <c r="P5" i="15"/>
  <c r="W5" i="15"/>
  <c r="J5" i="14"/>
  <c r="R23" i="20"/>
  <c r="S14" i="20"/>
  <c r="W8" i="15"/>
  <c r="P8" i="15"/>
  <c r="J8" i="14"/>
  <c r="V30" i="1"/>
  <c r="C11" i="13"/>
  <c r="V32" i="1" s="1"/>
  <c r="V33" i="1" s="1"/>
  <c r="N4" i="15" l="1"/>
  <c r="J23" i="15" s="1"/>
  <c r="I4" i="14"/>
  <c r="K4" i="14" s="1"/>
  <c r="U4" i="15"/>
  <c r="R4" i="15"/>
  <c r="V9" i="15"/>
  <c r="P9" i="14"/>
  <c r="V5" i="15"/>
  <c r="P5" i="14"/>
  <c r="V7" i="15"/>
  <c r="P7" i="14"/>
  <c r="V11" i="15"/>
  <c r="P11" i="14"/>
  <c r="T22" i="20"/>
  <c r="U13" i="20"/>
  <c r="R4" i="14"/>
  <c r="F72" i="1" s="1"/>
  <c r="V6" i="15"/>
  <c r="P6" i="14"/>
  <c r="V12" i="15"/>
  <c r="P12" i="14"/>
  <c r="V8" i="15"/>
  <c r="P8" i="14"/>
  <c r="S20" i="20"/>
  <c r="T11" i="20"/>
  <c r="O8" i="15"/>
  <c r="O7" i="15"/>
  <c r="O5" i="15"/>
  <c r="O12" i="15"/>
  <c r="O9" i="15"/>
  <c r="O10" i="15"/>
  <c r="O11" i="15"/>
  <c r="O6" i="15"/>
  <c r="V10" i="15"/>
  <c r="P10" i="14"/>
  <c r="S23" i="20"/>
  <c r="T14" i="20"/>
  <c r="N6" i="15" l="1"/>
  <c r="U6" i="15"/>
  <c r="I6" i="14"/>
  <c r="K6" i="14" s="1"/>
  <c r="R6" i="15"/>
  <c r="U14" i="20"/>
  <c r="T23" i="20"/>
  <c r="U7" i="15"/>
  <c r="I7" i="14"/>
  <c r="K7" i="14" s="1"/>
  <c r="N7" i="15"/>
  <c r="R7" i="15"/>
  <c r="T20" i="20"/>
  <c r="U11" i="20"/>
  <c r="U10" i="15"/>
  <c r="N10" i="15"/>
  <c r="I10" i="14"/>
  <c r="K10" i="14" s="1"/>
  <c r="R10" i="15"/>
  <c r="T4" i="15"/>
  <c r="O4" i="14"/>
  <c r="Q4" i="14" s="1"/>
  <c r="X4" i="15"/>
  <c r="V13" i="20"/>
  <c r="U22" i="20"/>
  <c r="N12" i="15"/>
  <c r="U12" i="15"/>
  <c r="I12" i="14"/>
  <c r="K12" i="14" s="1"/>
  <c r="R12" i="15"/>
  <c r="N8" i="15"/>
  <c r="I8" i="14"/>
  <c r="K8" i="14" s="1"/>
  <c r="U8" i="15"/>
  <c r="R8" i="15"/>
  <c r="U11" i="15"/>
  <c r="N11" i="15"/>
  <c r="I11" i="14"/>
  <c r="K11" i="14" s="1"/>
  <c r="R11" i="15"/>
  <c r="N9" i="15"/>
  <c r="U9" i="15"/>
  <c r="I9" i="14"/>
  <c r="K9" i="14" s="1"/>
  <c r="R9" i="15"/>
  <c r="U5" i="15"/>
  <c r="N5" i="15"/>
  <c r="I5" i="14"/>
  <c r="K5" i="14" s="1"/>
  <c r="R5" i="15"/>
  <c r="U23" i="20" l="1"/>
  <c r="V14" i="20"/>
  <c r="V11" i="20"/>
  <c r="U20" i="20"/>
  <c r="T8" i="15"/>
  <c r="O8" i="14"/>
  <c r="Q8" i="14" s="1"/>
  <c r="X8" i="15"/>
  <c r="T6" i="15"/>
  <c r="O6" i="14"/>
  <c r="Q6" i="14" s="1"/>
  <c r="X6" i="15"/>
  <c r="T5" i="15"/>
  <c r="O5" i="14"/>
  <c r="Q5" i="14" s="1"/>
  <c r="X5" i="15"/>
  <c r="V22" i="20"/>
  <c r="W13" i="20"/>
  <c r="T12" i="15"/>
  <c r="O12" i="14"/>
  <c r="Q12" i="14" s="1"/>
  <c r="X12" i="15"/>
  <c r="T9" i="15"/>
  <c r="O9" i="14"/>
  <c r="Q9" i="14" s="1"/>
  <c r="X9" i="15"/>
  <c r="T10" i="15"/>
  <c r="O10" i="14"/>
  <c r="Q10" i="14" s="1"/>
  <c r="X10" i="15"/>
  <c r="T11" i="15"/>
  <c r="O11" i="14"/>
  <c r="Q11" i="14" s="1"/>
  <c r="X11" i="15"/>
  <c r="T7" i="15"/>
  <c r="O7" i="14"/>
  <c r="Q7" i="14" s="1"/>
  <c r="X7" i="15"/>
  <c r="W11" i="20" l="1"/>
  <c r="W20" i="20" s="1"/>
  <c r="V20" i="20"/>
  <c r="V23" i="20"/>
  <c r="W14" i="20"/>
  <c r="W22" i="20"/>
  <c r="X13" i="20"/>
  <c r="W23" i="20" l="1"/>
  <c r="X14" i="20"/>
  <c r="Y13" i="20"/>
  <c r="X22" i="20"/>
  <c r="Z13" i="20" l="1"/>
  <c r="Y22" i="20"/>
  <c r="X23" i="20"/>
  <c r="Y14" i="20"/>
  <c r="Z14" i="20" l="1"/>
  <c r="Y23" i="20"/>
  <c r="Z22" i="20"/>
  <c r="AA13" i="20"/>
  <c r="AA22" i="20" l="1"/>
  <c r="AB13" i="20"/>
  <c r="Z23" i="20"/>
  <c r="AA14" i="20"/>
  <c r="AA23" i="20" l="1"/>
  <c r="AB14" i="20"/>
  <c r="AB22" i="20"/>
  <c r="AC13" i="20"/>
  <c r="AD13" i="20" l="1"/>
  <c r="AD22" i="20" s="1"/>
  <c r="AC22" i="20"/>
  <c r="AC14" i="20"/>
  <c r="AB23" i="20"/>
  <c r="AD14" i="20" l="1"/>
  <c r="AD23" i="20" s="1"/>
  <c r="AC23" i="20"/>
</calcChain>
</file>

<file path=xl/sharedStrings.xml><?xml version="1.0" encoding="utf-8"?>
<sst xmlns="http://schemas.openxmlformats.org/spreadsheetml/2006/main" count="459" uniqueCount="333">
  <si>
    <t>Project Name:</t>
  </si>
  <si>
    <t>Client:</t>
  </si>
  <si>
    <t>Consultant:</t>
  </si>
  <si>
    <t>Contract Award On:</t>
  </si>
  <si>
    <t>Original Duration:</t>
  </si>
  <si>
    <t>Commencement Date:</t>
  </si>
  <si>
    <t>Completion Date:</t>
  </si>
  <si>
    <t>Revised Completion Date:</t>
  </si>
  <si>
    <t>Project Value:</t>
  </si>
  <si>
    <t>Project Performance Index:</t>
  </si>
  <si>
    <t xml:space="preserve">%Planned </t>
  </si>
  <si>
    <t>%Actual</t>
  </si>
  <si>
    <t>A. Project Information</t>
  </si>
  <si>
    <t>Overall Project % Progress</t>
  </si>
  <si>
    <t>Project Value, Qar:</t>
  </si>
  <si>
    <t>% Variance</t>
  </si>
  <si>
    <t>Project Scope Progress Status</t>
  </si>
  <si>
    <t>Project Code:</t>
  </si>
  <si>
    <t xml:space="preserve"> </t>
  </si>
  <si>
    <t>Dashboard Report Date:</t>
  </si>
  <si>
    <t>C. Project Scope Progress Status</t>
  </si>
  <si>
    <t>Duration Status</t>
  </si>
  <si>
    <t>Total Duration</t>
  </si>
  <si>
    <t>Time Elapsed in Days</t>
  </si>
  <si>
    <t>Time Remaining in Days</t>
  </si>
  <si>
    <t>Time Elapsed in %</t>
  </si>
  <si>
    <t>Time Remaining in %</t>
  </si>
  <si>
    <t>B. Project Duration Status</t>
  </si>
  <si>
    <t>Project Description:</t>
  </si>
  <si>
    <r>
      <t>Project Status (</t>
    </r>
    <r>
      <rPr>
        <sz val="10"/>
        <color rgb="FF0000FF"/>
        <rFont val="Calibri"/>
        <family val="2"/>
        <scheme val="minor"/>
      </rPr>
      <t>Ahead</t>
    </r>
    <r>
      <rPr>
        <sz val="10"/>
        <color theme="1"/>
        <rFont val="Calibri"/>
        <family val="2"/>
        <scheme val="minor"/>
      </rPr>
      <t>/</t>
    </r>
    <r>
      <rPr>
        <sz val="10"/>
        <color rgb="FFFF0000"/>
        <rFont val="Calibri"/>
        <family val="2"/>
        <scheme val="minor"/>
      </rPr>
      <t>Delay</t>
    </r>
    <r>
      <rPr>
        <sz val="10"/>
        <color theme="1"/>
        <rFont val="Calibri"/>
        <family val="2"/>
        <scheme val="minor"/>
      </rPr>
      <t>):</t>
    </r>
  </si>
  <si>
    <t>Forecasted Completion Date:</t>
  </si>
  <si>
    <t>Project Cost % Progress</t>
  </si>
  <si>
    <t>Cum. Schedule Variance (EV-PV)</t>
  </si>
  <si>
    <t>Monthly Planned Value (BCWS), PV</t>
  </si>
  <si>
    <t>Monthly Earned Value (BCWP), EV</t>
  </si>
  <si>
    <t>Cum. Monthly Planned Value (BCWS), PV</t>
  </si>
  <si>
    <t>Cum. Monthly Earned Value (BCWP), EV</t>
  </si>
  <si>
    <t>Schedule Performance Index (SPI) (EV/PV)</t>
  </si>
  <si>
    <t>Prequalification</t>
  </si>
  <si>
    <t>Civil/Structural</t>
  </si>
  <si>
    <t>Mechanical</t>
  </si>
  <si>
    <t>Electrical</t>
  </si>
  <si>
    <t>Plan to Submit</t>
  </si>
  <si>
    <t>Submitted</t>
  </si>
  <si>
    <t>Approved</t>
  </si>
  <si>
    <t>%Approved</t>
  </si>
  <si>
    <t>Total Submittals</t>
  </si>
  <si>
    <t>E. Prequalification Status</t>
  </si>
  <si>
    <t>F. Shop Drawing Status</t>
  </si>
  <si>
    <t>Shop Drawings</t>
  </si>
  <si>
    <t>Procurement</t>
  </si>
  <si>
    <t>Materials</t>
  </si>
  <si>
    <t>Total Procurement</t>
  </si>
  <si>
    <t>Plan to Procure</t>
  </si>
  <si>
    <t>Procured</t>
  </si>
  <si>
    <t>Delivered</t>
  </si>
  <si>
    <t>%Variance</t>
  </si>
  <si>
    <t>G. Materials Status</t>
  </si>
  <si>
    <t>H. Procurement Status</t>
  </si>
  <si>
    <t xml:space="preserve"> EQUIPMENT &amp; MACHINERIES</t>
  </si>
  <si>
    <t>S.N.</t>
  </si>
  <si>
    <t>Macinery &amp; Equipment</t>
  </si>
  <si>
    <t>QTY</t>
  </si>
  <si>
    <t>SUPPLIER</t>
  </si>
  <si>
    <t>REMARKS</t>
  </si>
  <si>
    <t xml:space="preserve">Tower Crane </t>
  </si>
  <si>
    <t>Mobile Crane</t>
  </si>
  <si>
    <t xml:space="preserve"> Water Tanker </t>
  </si>
  <si>
    <t xml:space="preserve"> Roller Compactor </t>
  </si>
  <si>
    <t xml:space="preserve"> Boom Truck </t>
  </si>
  <si>
    <t xml:space="preserve"> Generators (Fix) </t>
  </si>
  <si>
    <t xml:space="preserve"> Generators (portable) </t>
  </si>
  <si>
    <t xml:space="preserve"> Welding Machine </t>
  </si>
  <si>
    <t xml:space="preserve"> Bobcat  </t>
  </si>
  <si>
    <t xml:space="preserve"> Compactor </t>
  </si>
  <si>
    <t xml:space="preserve"> Concrete Vibrator </t>
  </si>
  <si>
    <t xml:space="preserve"> Bar Bender </t>
  </si>
  <si>
    <t xml:space="preserve"> Bar Cutter </t>
  </si>
  <si>
    <t xml:space="preserve"> Floater </t>
  </si>
  <si>
    <t xml:space="preserve"> Forklift </t>
  </si>
  <si>
    <t xml:space="preserve"> Air Compressors </t>
  </si>
  <si>
    <t xml:space="preserve"> Trailer </t>
  </si>
  <si>
    <t xml:space="preserve"> Man Lift </t>
  </si>
  <si>
    <t xml:space="preserve"> Loader </t>
  </si>
  <si>
    <t xml:space="preserve"> Dumptruck </t>
  </si>
  <si>
    <t>Equipment &amp; Machineries Schedule</t>
  </si>
  <si>
    <t>Monthly Planned Equipment</t>
  </si>
  <si>
    <t>Monthly Actual Equipment</t>
  </si>
  <si>
    <t>Cum. Monthly Planned Equipment</t>
  </si>
  <si>
    <t>Cum. Monthly Actual Equipment</t>
  </si>
  <si>
    <t xml:space="preserve"> Boom Truck - Planned</t>
  </si>
  <si>
    <t xml:space="preserve"> Generators (Fix) - Planned</t>
  </si>
  <si>
    <t xml:space="preserve"> Generators (portable) - Planned</t>
  </si>
  <si>
    <t xml:space="preserve"> Welding Machine - Planned</t>
  </si>
  <si>
    <t xml:space="preserve"> Bobcat  - Planned</t>
  </si>
  <si>
    <t xml:space="preserve"> Compactor - Planned</t>
  </si>
  <si>
    <t xml:space="preserve"> Concrete Vibrator - Planned</t>
  </si>
  <si>
    <t xml:space="preserve"> Bar Bender - Planned</t>
  </si>
  <si>
    <t xml:space="preserve"> Bar Cutter - Planned</t>
  </si>
  <si>
    <t xml:space="preserve"> Floater - Planned</t>
  </si>
  <si>
    <t xml:space="preserve"> Forklift - Planned</t>
  </si>
  <si>
    <t xml:space="preserve"> Air Compressors - Planned</t>
  </si>
  <si>
    <t xml:space="preserve"> Trailer - Planned</t>
  </si>
  <si>
    <t xml:space="preserve"> Man Lift - Planned</t>
  </si>
  <si>
    <t xml:space="preserve"> Loader - Planned</t>
  </si>
  <si>
    <t xml:space="preserve"> Dumptruck - Planned</t>
  </si>
  <si>
    <t xml:space="preserve"> Dumptruck - Actual</t>
  </si>
  <si>
    <t xml:space="preserve"> Loader - Actual</t>
  </si>
  <si>
    <t xml:space="preserve"> Trailer - Actual</t>
  </si>
  <si>
    <t xml:space="preserve"> Air Compressors - Actual</t>
  </si>
  <si>
    <t xml:space="preserve"> Forklift - Actual</t>
  </si>
  <si>
    <t xml:space="preserve"> Floater - Actual</t>
  </si>
  <si>
    <t xml:space="preserve"> Bar Cutter - Actual</t>
  </si>
  <si>
    <t xml:space="preserve"> Bar Bender - Actual</t>
  </si>
  <si>
    <t xml:space="preserve"> Concrete Vibrator - Actual</t>
  </si>
  <si>
    <t xml:space="preserve"> Compactor  - Actual</t>
  </si>
  <si>
    <t xml:space="preserve"> Bobcat  - Actual</t>
  </si>
  <si>
    <t xml:space="preserve"> Welding Machine - Actual</t>
  </si>
  <si>
    <t xml:space="preserve"> Generators (portable) - Actual</t>
  </si>
  <si>
    <t xml:space="preserve"> Generators (Fix) - Actual</t>
  </si>
  <si>
    <t xml:space="preserve"> Boom Truck - Actual</t>
  </si>
  <si>
    <t xml:space="preserve"> Man Lift - Actual</t>
  </si>
  <si>
    <t>Site Staff Schedule</t>
  </si>
  <si>
    <t>Monthly Planned Site Staff</t>
  </si>
  <si>
    <t>Monthly Actual Site Staff</t>
  </si>
  <si>
    <t>Cum. Monthly Planned Site Staff</t>
  </si>
  <si>
    <t>Cum. Monthly Actual Site Staff</t>
  </si>
  <si>
    <t>SUPERVISION TEAM</t>
  </si>
  <si>
    <t>HEAD-COUNT</t>
  </si>
  <si>
    <t>Project Director</t>
  </si>
  <si>
    <t>Project Manager</t>
  </si>
  <si>
    <t>Construction Manager</t>
  </si>
  <si>
    <t>Technical Manager</t>
  </si>
  <si>
    <t>Technical Coordinator</t>
  </si>
  <si>
    <t>Architect</t>
  </si>
  <si>
    <t>CAD Operator</t>
  </si>
  <si>
    <t>Project Engineer</t>
  </si>
  <si>
    <t>Document Controller</t>
  </si>
  <si>
    <t>Civil Supervisor</t>
  </si>
  <si>
    <t>Mechanical Supervisor</t>
  </si>
  <si>
    <t>Electrical Supervisor</t>
  </si>
  <si>
    <t>Surveyor</t>
  </si>
  <si>
    <t>Time keeper</t>
  </si>
  <si>
    <t>Store keeper</t>
  </si>
  <si>
    <t>QA/QC Engineer</t>
  </si>
  <si>
    <t>HSE Officer</t>
  </si>
  <si>
    <t>Project Director - Planned</t>
  </si>
  <si>
    <t>Project Director - Actual</t>
  </si>
  <si>
    <t>Project Manager - Actual</t>
  </si>
  <si>
    <t>Project Manager - Planned</t>
  </si>
  <si>
    <t>Construction Manager - Planned</t>
  </si>
  <si>
    <t>Construction Manager - Actual</t>
  </si>
  <si>
    <t>Technical Manager - Planned</t>
  </si>
  <si>
    <t>Technical Manager - Actual</t>
  </si>
  <si>
    <t>Technical Coordinator  - Planned</t>
  </si>
  <si>
    <t>Technical Coordinator  - Actual</t>
  </si>
  <si>
    <t>Architect - Planned</t>
  </si>
  <si>
    <t>Architect  - Actual</t>
  </si>
  <si>
    <t>Technical Engineer</t>
  </si>
  <si>
    <t>Technical Engineer - Planned</t>
  </si>
  <si>
    <t>Technical Engineer - Actual</t>
  </si>
  <si>
    <t>CAD Operator - Planned</t>
  </si>
  <si>
    <t>CAD Operator - Actual</t>
  </si>
  <si>
    <t>Project Engineer - Planned</t>
  </si>
  <si>
    <t>Project Engineer - Actual</t>
  </si>
  <si>
    <t>Document Controller - Planned</t>
  </si>
  <si>
    <t>Document Controller - Actual</t>
  </si>
  <si>
    <t>Civil Supervisor - Planned</t>
  </si>
  <si>
    <t>Civil Supervisor - Actual</t>
  </si>
  <si>
    <t>Mechanical Supervisor - Planned</t>
  </si>
  <si>
    <t>Mechanical Supervisor - Actual</t>
  </si>
  <si>
    <t>Electrical Supervisor - Planned</t>
  </si>
  <si>
    <t>Electrical Supervisor - Actual</t>
  </si>
  <si>
    <t>Surveyor - Planned</t>
  </si>
  <si>
    <t>Surveyor - Actual</t>
  </si>
  <si>
    <t>Time keeper - Planned</t>
  </si>
  <si>
    <t>Time keeper - Actual</t>
  </si>
  <si>
    <t>Store keeper - Planned</t>
  </si>
  <si>
    <t>Store keeper - Actual</t>
  </si>
  <si>
    <t>QA/QC Engineer - Planned</t>
  </si>
  <si>
    <t>QA/QC Engineer - Actual</t>
  </si>
  <si>
    <t>HSE Officer - Planned</t>
  </si>
  <si>
    <t>HSE Officer - Actual</t>
  </si>
  <si>
    <t>Carpenter</t>
  </si>
  <si>
    <t>Cum. Monthly Planned Manpower</t>
  </si>
  <si>
    <t>Cum. Monthly Actual Manpower</t>
  </si>
  <si>
    <t>L. Project Financial Summary</t>
  </si>
  <si>
    <t>Original Contract Sum</t>
  </si>
  <si>
    <t>Advance Payment</t>
  </si>
  <si>
    <t>Cum. Payment Applied</t>
  </si>
  <si>
    <t>Cum. Payment Received</t>
  </si>
  <si>
    <t>Cum. Payment Pending</t>
  </si>
  <si>
    <t xml:space="preserve">Expected Next Payment </t>
  </si>
  <si>
    <t>Qar</t>
  </si>
  <si>
    <t>M. Variation Orders &amp; Claims</t>
  </si>
  <si>
    <t>VO No.</t>
  </si>
  <si>
    <t>Description</t>
  </si>
  <si>
    <t>Amount in Qar</t>
  </si>
  <si>
    <t>Total</t>
  </si>
  <si>
    <t>Status</t>
  </si>
  <si>
    <t>Remarks</t>
  </si>
  <si>
    <t>Plan</t>
  </si>
  <si>
    <t>Actual</t>
  </si>
  <si>
    <t>Variance</t>
  </si>
  <si>
    <t>Cum.Plan</t>
  </si>
  <si>
    <t>Cum.Actual</t>
  </si>
  <si>
    <t>Current % Progress Vs Previous % Progress</t>
  </si>
  <si>
    <t>This Chart</t>
  </si>
  <si>
    <t>J. Current % Progress Vs Previous % Progress</t>
  </si>
  <si>
    <t xml:space="preserve">Plan </t>
  </si>
  <si>
    <t>Progress</t>
  </si>
  <si>
    <t>SPI</t>
  </si>
  <si>
    <t>Date</t>
  </si>
  <si>
    <t>Current</t>
  </si>
  <si>
    <t>D. Look Ahead Scope Progress - Planned Vs Anticipated Actual</t>
  </si>
  <si>
    <t>Next 2Weeks</t>
  </si>
  <si>
    <t>Next 4Weeks</t>
  </si>
  <si>
    <t>Next 4-Weeks</t>
  </si>
  <si>
    <t>Next 2-Weeks</t>
  </si>
  <si>
    <t>2Wk Forecast</t>
  </si>
  <si>
    <t>4Wk Forecast</t>
  </si>
  <si>
    <t>I. Manpower Status</t>
  </si>
  <si>
    <t>VGC</t>
  </si>
  <si>
    <t>Factor</t>
  </si>
  <si>
    <t>Previous week</t>
  </si>
  <si>
    <t>Current Week</t>
  </si>
  <si>
    <t xml:space="preserve">Current Actual </t>
  </si>
  <si>
    <t xml:space="preserve">Remaining Target </t>
  </si>
  <si>
    <t>2 weeks Target</t>
  </si>
  <si>
    <t>% per week</t>
  </si>
  <si>
    <t>Prev-Actual</t>
  </si>
  <si>
    <t xml:space="preserve">2 weeks </t>
  </si>
  <si>
    <t>4 weeks</t>
  </si>
  <si>
    <t>ELV</t>
  </si>
  <si>
    <t>open</t>
  </si>
  <si>
    <t>Monthly Actual Value (GVWD), GVWD</t>
  </si>
  <si>
    <t>Cum. Monthly Actual Value (GVWD), GVWD</t>
  </si>
  <si>
    <t>Cum. Cost Variance (EV- GVWD)</t>
  </si>
  <si>
    <t>Cost Performance Index (CPI) (EV/GVWD)</t>
  </si>
  <si>
    <t xml:space="preserve">   </t>
  </si>
  <si>
    <t>Awarded</t>
  </si>
  <si>
    <t>Project Manager:</t>
  </si>
  <si>
    <t>P069</t>
  </si>
  <si>
    <t>Al Wukair Villa</t>
  </si>
  <si>
    <t>Main Villa + Majilis + Clubhouse + Service Blocks + Ext. Works</t>
  </si>
  <si>
    <t>Sheikh Mohammed Abdulrahman</t>
  </si>
  <si>
    <t>Engr. Ahmed Mohammed</t>
  </si>
  <si>
    <t>None To date</t>
  </si>
  <si>
    <t>PRELIMINARIES</t>
  </si>
  <si>
    <t>ENABLING WORKS</t>
  </si>
  <si>
    <t>CIVIL AND STRUCTURAL WORKS</t>
  </si>
  <si>
    <t>MEP WORKS</t>
  </si>
  <si>
    <t>THERMAL AND MOISTURE PROTECTION</t>
  </si>
  <si>
    <t>EXTERNAL CIVIL WORKS</t>
  </si>
  <si>
    <t>SPECIALTIES</t>
  </si>
  <si>
    <t>PROVISIONAL SUM</t>
  </si>
  <si>
    <t>Overall Project % Progress (Forecast)</t>
  </si>
  <si>
    <t>Invoiced</t>
  </si>
  <si>
    <t xml:space="preserve">Until The Month Of </t>
  </si>
  <si>
    <t>April</t>
  </si>
  <si>
    <t>May</t>
  </si>
  <si>
    <t>Payment TBC</t>
  </si>
  <si>
    <t>ARCH</t>
  </si>
  <si>
    <t>ELECTRICAL</t>
  </si>
  <si>
    <t>ELECTRICAL-ELV</t>
  </si>
  <si>
    <t>MECH</t>
  </si>
  <si>
    <t>SPECIALIST</t>
  </si>
  <si>
    <t>STRUCTURAL</t>
  </si>
  <si>
    <t>STRUCTURAL-GENERAL AND ENABLING</t>
  </si>
  <si>
    <t>BY SPECIALIST</t>
  </si>
  <si>
    <t>Civil/ Struct.</t>
  </si>
  <si>
    <t>DRAINAGE</t>
  </si>
  <si>
    <t>FIREFIGHTING</t>
  </si>
  <si>
    <t>HVAC</t>
  </si>
  <si>
    <t>PLUMBING</t>
  </si>
  <si>
    <t>Forecast For IPA003</t>
  </si>
  <si>
    <t>Civil</t>
  </si>
  <si>
    <t>Mechanical - HVAC</t>
  </si>
  <si>
    <t>Specialties</t>
  </si>
  <si>
    <t>Architectural (Excl. ID)</t>
  </si>
  <si>
    <t>efficiency</t>
  </si>
  <si>
    <t>ID / Fit-out</t>
  </si>
  <si>
    <t>Landscape</t>
  </si>
  <si>
    <t>Façade</t>
  </si>
  <si>
    <t>Current Total</t>
  </si>
  <si>
    <t>Contract</t>
  </si>
  <si>
    <t>Current % 
Progress</t>
  </si>
  <si>
    <t>Previous % 
Progress</t>
  </si>
  <si>
    <t>Periods 
Ago</t>
  </si>
  <si>
    <t>Target next Month</t>
  </si>
  <si>
    <t>`</t>
  </si>
  <si>
    <t xml:space="preserve">Project Start : </t>
  </si>
  <si>
    <t xml:space="preserve">Project Finish : </t>
  </si>
  <si>
    <t>Project Value :</t>
  </si>
  <si>
    <t>REVENUE SCHEDULE</t>
  </si>
  <si>
    <t>Monthly Planned Values, QAR</t>
  </si>
  <si>
    <t>Monthly Actual Values, QAR</t>
  </si>
  <si>
    <t>Monthly Remaining Early Values, QAR</t>
  </si>
  <si>
    <t>Monthly Remaining Late Values, QAR</t>
  </si>
  <si>
    <t>Cum. Monthly Planned Values, QAR</t>
  </si>
  <si>
    <t>Cum. Monthly Actual Values, QAR</t>
  </si>
  <si>
    <t>Cum. Monthly Remaining Early Values, QAR</t>
  </si>
  <si>
    <t>Cum. Monthly Remaining Late Values, QAR</t>
  </si>
  <si>
    <t>Monthly Planned Values, %</t>
  </si>
  <si>
    <t>Monthly Actual Values, %</t>
  </si>
  <si>
    <t>Monthly Remaining Early Values, %</t>
  </si>
  <si>
    <t>Monthly Remaining Late Values, %</t>
  </si>
  <si>
    <t>Cum. Monthly Planned Values, %</t>
  </si>
  <si>
    <t>Cum. Monthly Actual Values, %</t>
  </si>
  <si>
    <t>Cum. Monthly Remaining Early Values, %</t>
  </si>
  <si>
    <t>Cum. Monthly Remaining Late Values, %</t>
  </si>
  <si>
    <t>K. Project Cost Progress Status (S-Curve)</t>
  </si>
  <si>
    <t xml:space="preserve"> Previous % Progress</t>
  </si>
  <si>
    <t>Current % Progress</t>
  </si>
  <si>
    <t>CURRENT</t>
  </si>
  <si>
    <t>NEXT 2 WEEKS</t>
  </si>
  <si>
    <t>NEXT Month</t>
  </si>
  <si>
    <t>FORECAST</t>
  </si>
  <si>
    <t>Arch. (Excl. ID Fit-Out)</t>
  </si>
  <si>
    <t xml:space="preserve">AL WUKAIR VILLA </t>
  </si>
  <si>
    <t>MANPOWER RESOURCE REQUIREMENT</t>
  </si>
  <si>
    <t>Deisignation</t>
  </si>
  <si>
    <t>Helpers / Logistics</t>
  </si>
  <si>
    <t>Steelfixer</t>
  </si>
  <si>
    <t>Concrete Mason</t>
  </si>
  <si>
    <t>Mechanical Workers</t>
  </si>
  <si>
    <t>Electrical Workers</t>
  </si>
  <si>
    <t>ELV Installers</t>
  </si>
  <si>
    <t>Total Manpower</t>
  </si>
  <si>
    <t>Planned Manpower</t>
  </si>
  <si>
    <t>Actual Manpower</t>
  </si>
  <si>
    <t>% REVENUE SCHEDULE</t>
  </si>
  <si>
    <t>ARCH. GENERAL SITE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</si>
</sst>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_-;\-* #,##0.00_-;_-* &quot;-&quot;??_-;_-@_-"/>
    <numFmt numFmtId="165" formatCode="[$-C09]dd\-mmm\-yy;@"/>
    <numFmt numFmtId="166" formatCode="0.000"/>
    <numFmt numFmtId="167" formatCode="0.0%"/>
    <numFmt numFmtId="168" formatCode="0.00000000000%"/>
    <numFmt numFmtId="169" formatCode="[$-409]mmm\-yy;@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6600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</font>
    <font>
      <sz val="20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30"/>
      <color theme="1"/>
      <name val="Calibri"/>
      <family val="2"/>
      <scheme val="minor"/>
    </font>
    <font>
      <b/>
      <sz val="30"/>
      <name val="Calibri"/>
      <family val="2"/>
    </font>
    <font>
      <b/>
      <sz val="30"/>
      <color rgb="FFFFFFFF"/>
      <name val="Calibri"/>
      <family val="2"/>
    </font>
    <font>
      <b/>
      <sz val="30"/>
      <color theme="8" tint="0.79998168889431442"/>
      <name val="Calibri"/>
      <family val="2"/>
    </font>
    <font>
      <b/>
      <sz val="30"/>
      <color theme="7" tint="0.79998168889431442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b/>
      <sz val="30"/>
      <color rgb="FF7030A0"/>
      <name val="Calibri"/>
      <family val="2"/>
    </font>
    <font>
      <b/>
      <sz val="10"/>
      <color rgb="FF7030A0"/>
      <name val="Calibri"/>
      <family val="2"/>
      <scheme val="minor"/>
    </font>
    <font>
      <b/>
      <sz val="30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50"/>
      <color theme="1"/>
      <name val="Calibri"/>
      <family val="2"/>
      <scheme val="minor"/>
    </font>
    <font>
      <sz val="50"/>
      <color theme="1"/>
      <name val="Calibri"/>
      <family val="2"/>
      <scheme val="minor"/>
    </font>
    <font>
      <b/>
      <sz val="45"/>
      <color theme="1"/>
      <name val="Calibri"/>
      <family val="2"/>
      <scheme val="minor"/>
    </font>
    <font>
      <sz val="10"/>
      <name val="Arial"/>
      <family val="2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31869B"/>
        <bgColor theme="4" tint="0.3999145481734672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499984740745262"/>
        <bgColor theme="4" tint="0.39991454817346722"/>
      </patternFill>
    </fill>
    <fill>
      <patternFill patternType="solid">
        <fgColor rgb="FFCC99FF"/>
        <bgColor indexed="64"/>
      </patternFill>
    </fill>
    <fill>
      <patternFill patternType="solid">
        <fgColor rgb="FFCCECFF"/>
        <bgColor indexed="64"/>
      </patternFill>
    </fill>
  </fills>
  <borders count="5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9" fontId="42" fillId="0" borderId="0" applyFont="0" applyFill="0" applyBorder="0" applyAlignment="0" applyProtection="0"/>
  </cellStyleXfs>
  <cellXfs count="25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2" applyNumberFormat="1" applyFont="1"/>
    <xf numFmtId="10" fontId="0" fillId="0" borderId="0" xfId="0" applyNumberForma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 horizontal="left"/>
    </xf>
    <xf numFmtId="15" fontId="0" fillId="0" borderId="0" xfId="0" applyNumberFormat="1"/>
    <xf numFmtId="3" fontId="0" fillId="0" borderId="0" xfId="0" applyNumberFormat="1" applyAlignment="1">
      <alignment horizontal="left"/>
    </xf>
    <xf numFmtId="10" fontId="0" fillId="0" borderId="0" xfId="0" applyNumberFormat="1"/>
    <xf numFmtId="10" fontId="0" fillId="0" borderId="0" xfId="2" applyNumberFormat="1" applyFont="1" applyAlignment="1">
      <alignment horizontal="center"/>
    </xf>
    <xf numFmtId="164" fontId="0" fillId="0" borderId="0" xfId="1" applyFont="1" applyAlignment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9" fontId="0" fillId="0" borderId="0" xfId="2" applyFont="1" applyAlignment="1">
      <alignment horizontal="center"/>
    </xf>
    <xf numFmtId="1" fontId="0" fillId="0" borderId="0" xfId="2" applyNumberFormat="1" applyFont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21" xfId="0" applyFont="1" applyBorder="1" applyAlignment="1"/>
    <xf numFmtId="0" fontId="9" fillId="0" borderId="21" xfId="0" applyFont="1" applyBorder="1"/>
    <xf numFmtId="0" fontId="9" fillId="0" borderId="22" xfId="0" applyFont="1" applyBorder="1"/>
    <xf numFmtId="0" fontId="9" fillId="0" borderId="8" xfId="0" applyFont="1" applyBorder="1" applyAlignment="1"/>
    <xf numFmtId="0" fontId="9" fillId="0" borderId="8" xfId="0" applyFont="1" applyBorder="1"/>
    <xf numFmtId="0" fontId="9" fillId="0" borderId="9" xfId="0" applyFont="1" applyBorder="1"/>
    <xf numFmtId="0" fontId="9" fillId="0" borderId="26" xfId="0" applyFont="1" applyBorder="1" applyAlignment="1">
      <alignment horizontal="center"/>
    </xf>
    <xf numFmtId="0" fontId="9" fillId="0" borderId="30" xfId="0" applyFont="1" applyBorder="1" applyAlignment="1"/>
    <xf numFmtId="0" fontId="9" fillId="0" borderId="30" xfId="0" applyFont="1" applyBorder="1"/>
    <xf numFmtId="0" fontId="9" fillId="0" borderId="31" xfId="0" applyFont="1" applyBorder="1"/>
    <xf numFmtId="9" fontId="0" fillId="0" borderId="0" xfId="0" applyNumberFormat="1"/>
    <xf numFmtId="9" fontId="0" fillId="0" borderId="0" xfId="2" applyFont="1"/>
    <xf numFmtId="15" fontId="0" fillId="0" borderId="0" xfId="0" applyNumberFormat="1" applyAlignment="1">
      <alignment horizontal="center"/>
    </xf>
    <xf numFmtId="15" fontId="0" fillId="0" borderId="0" xfId="0" applyNumberFormat="1" applyAlignment="1"/>
    <xf numFmtId="0" fontId="5" fillId="0" borderId="35" xfId="0" applyFont="1" applyBorder="1"/>
    <xf numFmtId="0" fontId="5" fillId="0" borderId="38" xfId="0" applyFont="1" applyBorder="1"/>
    <xf numFmtId="0" fontId="5" fillId="0" borderId="41" xfId="0" applyFont="1" applyBorder="1"/>
    <xf numFmtId="10" fontId="5" fillId="0" borderId="0" xfId="0" applyNumberFormat="1" applyFont="1"/>
    <xf numFmtId="10" fontId="7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0" fontId="5" fillId="0" borderId="0" xfId="0" quotePrefix="1" applyNumberFormat="1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10" fontId="11" fillId="0" borderId="0" xfId="0" applyNumberFormat="1" applyFont="1" applyAlignment="1">
      <alignment horizontal="center"/>
    </xf>
    <xf numFmtId="10" fontId="5" fillId="0" borderId="0" xfId="2" applyNumberFormat="1" applyFont="1" applyAlignment="1">
      <alignment horizontal="center"/>
    </xf>
    <xf numFmtId="0" fontId="5" fillId="4" borderId="0" xfId="0" applyFont="1" applyFill="1" applyAlignment="1">
      <alignment horizontal="center"/>
    </xf>
    <xf numFmtId="0" fontId="14" fillId="0" borderId="0" xfId="0" applyFont="1"/>
    <xf numFmtId="10" fontId="14" fillId="0" borderId="0" xfId="2" applyNumberFormat="1" applyFont="1"/>
    <xf numFmtId="10" fontId="14" fillId="0" borderId="0" xfId="0" applyNumberFormat="1" applyFont="1"/>
    <xf numFmtId="10" fontId="13" fillId="0" borderId="0" xfId="0" applyNumberFormat="1" applyFont="1" applyAlignment="1">
      <alignment horizontal="center"/>
    </xf>
    <xf numFmtId="0" fontId="15" fillId="0" borderId="32" xfId="0" applyFont="1" applyBorder="1"/>
    <xf numFmtId="0" fontId="15" fillId="0" borderId="32" xfId="0" applyFont="1" applyBorder="1" applyAlignment="1">
      <alignment horizontal="right"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left"/>
    </xf>
    <xf numFmtId="0" fontId="16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left"/>
    </xf>
    <xf numFmtId="0" fontId="16" fillId="0" borderId="0" xfId="0" applyFont="1"/>
    <xf numFmtId="0" fontId="15" fillId="0" borderId="0" xfId="0" applyFont="1"/>
    <xf numFmtId="0" fontId="0" fillId="0" borderId="0" xfId="0" applyAlignment="1">
      <alignment wrapText="1"/>
    </xf>
    <xf numFmtId="17" fontId="0" fillId="0" borderId="0" xfId="0" applyNumberFormat="1"/>
    <xf numFmtId="0" fontId="16" fillId="0" borderId="32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6" fillId="0" borderId="33" xfId="0" applyFont="1" applyBorder="1" applyAlignment="1"/>
    <xf numFmtId="0" fontId="16" fillId="0" borderId="44" xfId="0" applyFont="1" applyBorder="1" applyAlignment="1"/>
    <xf numFmtId="0" fontId="16" fillId="0" borderId="34" xfId="0" applyFont="1" applyBorder="1" applyAlignment="1"/>
    <xf numFmtId="0" fontId="15" fillId="0" borderId="33" xfId="0" applyFont="1" applyBorder="1" applyAlignment="1"/>
    <xf numFmtId="0" fontId="15" fillId="0" borderId="34" xfId="0" applyFont="1" applyBorder="1" applyAlignment="1"/>
    <xf numFmtId="164" fontId="15" fillId="0" borderId="33" xfId="1" applyFont="1" applyBorder="1" applyAlignment="1"/>
    <xf numFmtId="164" fontId="15" fillId="0" borderId="34" xfId="1" applyFont="1" applyBorder="1" applyAlignment="1"/>
    <xf numFmtId="0" fontId="15" fillId="0" borderId="33" xfId="0" applyFont="1" applyBorder="1"/>
    <xf numFmtId="0" fontId="15" fillId="0" borderId="44" xfId="0" applyFont="1" applyBorder="1"/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15" fontId="13" fillId="0" borderId="0" xfId="0" applyNumberFormat="1" applyFont="1"/>
    <xf numFmtId="0" fontId="15" fillId="0" borderId="44" xfId="0" applyFont="1" applyBorder="1" applyAlignment="1">
      <alignment horizontal="right"/>
    </xf>
    <xf numFmtId="10" fontId="4" fillId="0" borderId="0" xfId="0" applyNumberFormat="1" applyFont="1" applyAlignment="1">
      <alignment horizontal="center"/>
    </xf>
    <xf numFmtId="4" fontId="5" fillId="0" borderId="0" xfId="0" applyNumberFormat="1" applyFont="1"/>
    <xf numFmtId="0" fontId="2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22" fillId="0" borderId="0" xfId="0" applyFont="1" applyAlignment="1">
      <alignment horizontal="center"/>
    </xf>
    <xf numFmtId="9" fontId="22" fillId="0" borderId="0" xfId="0" applyNumberFormat="1" applyFont="1" applyAlignment="1">
      <alignment horizontal="center"/>
    </xf>
    <xf numFmtId="164" fontId="0" fillId="0" borderId="0" xfId="1" applyFont="1"/>
    <xf numFmtId="164" fontId="0" fillId="0" borderId="0" xfId="1" applyFont="1" applyAlignment="1">
      <alignment horizontal="center"/>
    </xf>
    <xf numFmtId="167" fontId="0" fillId="0" borderId="0" xfId="2" applyNumberFormat="1" applyFont="1" applyAlignment="1">
      <alignment horizontal="center"/>
    </xf>
    <xf numFmtId="17" fontId="0" fillId="0" borderId="0" xfId="2" applyNumberFormat="1" applyFont="1" applyAlignment="1"/>
    <xf numFmtId="9" fontId="0" fillId="0" borderId="0" xfId="2" applyFont="1" applyAlignment="1">
      <alignment horizontal="right"/>
    </xf>
    <xf numFmtId="4" fontId="2" fillId="0" borderId="0" xfId="0" applyNumberFormat="1" applyFont="1"/>
    <xf numFmtId="0" fontId="0" fillId="0" borderId="0" xfId="0" applyAlignment="1">
      <alignment horizontal="center" wrapText="1"/>
    </xf>
    <xf numFmtId="0" fontId="0" fillId="6" borderId="0" xfId="0" applyFill="1"/>
    <xf numFmtId="0" fontId="12" fillId="6" borderId="0" xfId="0" applyFont="1" applyFill="1"/>
    <xf numFmtId="0" fontId="12" fillId="6" borderId="0" xfId="0" applyFont="1" applyFill="1" applyAlignment="1">
      <alignment horizontal="center"/>
    </xf>
    <xf numFmtId="10" fontId="12" fillId="6" borderId="0" xfId="0" applyNumberFormat="1" applyFont="1" applyFill="1" applyAlignment="1">
      <alignment horizontal="center"/>
    </xf>
    <xf numFmtId="10" fontId="23" fillId="0" borderId="0" xfId="2" applyNumberFormat="1" applyFont="1" applyAlignment="1">
      <alignment horizontal="center"/>
    </xf>
    <xf numFmtId="0" fontId="0" fillId="0" borderId="0" xfId="0"/>
    <xf numFmtId="0" fontId="3" fillId="6" borderId="0" xfId="0" applyFont="1" applyFill="1"/>
    <xf numFmtId="15" fontId="0" fillId="6" borderId="0" xfId="0" applyNumberFormat="1" applyFill="1"/>
    <xf numFmtId="10" fontId="0" fillId="6" borderId="0" xfId="2" applyNumberFormat="1" applyFont="1" applyFill="1"/>
    <xf numFmtId="10" fontId="0" fillId="6" borderId="0" xfId="0" applyNumberFormat="1" applyFill="1"/>
    <xf numFmtId="0" fontId="25" fillId="0" borderId="0" xfId="0" applyFont="1"/>
    <xf numFmtId="0" fontId="26" fillId="0" borderId="0" xfId="0" applyFont="1"/>
    <xf numFmtId="168" fontId="25" fillId="0" borderId="0" xfId="0" applyNumberFormat="1" applyFont="1" applyFill="1" applyBorder="1" applyAlignment="1">
      <alignment horizontal="center"/>
    </xf>
    <xf numFmtId="10" fontId="25" fillId="0" borderId="0" xfId="2" applyNumberFormat="1" applyFont="1" applyFill="1" applyBorder="1"/>
    <xf numFmtId="0" fontId="25" fillId="0" borderId="0" xfId="0" applyFont="1" applyFill="1"/>
    <xf numFmtId="10" fontId="26" fillId="0" borderId="0" xfId="2" applyNumberFormat="1" applyFont="1"/>
    <xf numFmtId="10" fontId="2" fillId="0" borderId="0" xfId="0" applyNumberFormat="1" applyFont="1"/>
    <xf numFmtId="0" fontId="27" fillId="0" borderId="0" xfId="0" applyFont="1"/>
    <xf numFmtId="0" fontId="28" fillId="0" borderId="0" xfId="0" applyFont="1"/>
    <xf numFmtId="168" fontId="27" fillId="7" borderId="32" xfId="0" applyNumberFormat="1" applyFont="1" applyFill="1" applyBorder="1" applyAlignment="1">
      <alignment horizontal="center"/>
    </xf>
    <xf numFmtId="169" fontId="30" fillId="10" borderId="32" xfId="4" applyNumberFormat="1" applyFont="1" applyFill="1" applyBorder="1" applyAlignment="1">
      <alignment horizontal="center" vertical="center"/>
    </xf>
    <xf numFmtId="43" fontId="29" fillId="2" borderId="32" xfId="5" applyNumberFormat="1" applyFont="1" applyFill="1" applyBorder="1" applyAlignment="1">
      <alignment horizontal="left" vertical="center"/>
    </xf>
    <xf numFmtId="43" fontId="31" fillId="2" borderId="32" xfId="5" applyNumberFormat="1" applyFont="1" applyFill="1" applyBorder="1" applyAlignment="1">
      <alignment horizontal="left" vertical="center"/>
    </xf>
    <xf numFmtId="10" fontId="27" fillId="9" borderId="32" xfId="2" applyNumberFormat="1" applyFont="1" applyFill="1" applyBorder="1" applyAlignment="1">
      <alignment horizontal="center"/>
    </xf>
    <xf numFmtId="10" fontId="32" fillId="9" borderId="32" xfId="2" applyNumberFormat="1" applyFont="1" applyFill="1" applyBorder="1" applyAlignment="1">
      <alignment horizontal="center"/>
    </xf>
    <xf numFmtId="0" fontId="33" fillId="0" borderId="0" xfId="0" applyFont="1"/>
    <xf numFmtId="10" fontId="20" fillId="0" borderId="0" xfId="0" applyNumberFormat="1" applyFont="1" applyAlignment="1">
      <alignment horizontal="center"/>
    </xf>
    <xf numFmtId="10" fontId="33" fillId="0" borderId="0" xfId="0" applyNumberFormat="1" applyFont="1" applyAlignment="1">
      <alignment horizontal="center"/>
    </xf>
    <xf numFmtId="0" fontId="21" fillId="0" borderId="0" xfId="0" applyFont="1"/>
    <xf numFmtId="169" fontId="0" fillId="0" borderId="0" xfId="0" applyNumberFormat="1" applyAlignment="1"/>
    <xf numFmtId="0" fontId="34" fillId="0" borderId="33" xfId="0" applyFont="1" applyBorder="1" applyAlignment="1">
      <alignment horizontal="center"/>
    </xf>
    <xf numFmtId="0" fontId="34" fillId="0" borderId="34" xfId="0" applyFont="1" applyBorder="1" applyAlignment="1">
      <alignment horizontal="left"/>
    </xf>
    <xf numFmtId="10" fontId="0" fillId="0" borderId="0" xfId="2" applyNumberFormat="1" applyFont="1" applyAlignment="1">
      <alignment horizontal="center" vertical="center"/>
    </xf>
    <xf numFmtId="10" fontId="2" fillId="0" borderId="0" xfId="2" applyNumberFormat="1" applyFont="1" applyAlignment="1">
      <alignment horizontal="center" vertical="center"/>
    </xf>
    <xf numFmtId="43" fontId="35" fillId="2" borderId="32" xfId="5" applyNumberFormat="1" applyFont="1" applyFill="1" applyBorder="1" applyAlignment="1">
      <alignment horizontal="left" vertical="center"/>
    </xf>
    <xf numFmtId="43" fontId="27" fillId="0" borderId="0" xfId="0" applyNumberFormat="1" applyFont="1"/>
    <xf numFmtId="10" fontId="37" fillId="11" borderId="32" xfId="2" applyNumberFormat="1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11" fillId="0" borderId="35" xfId="0" applyFont="1" applyBorder="1"/>
    <xf numFmtId="0" fontId="0" fillId="0" borderId="0" xfId="0" applyFill="1"/>
    <xf numFmtId="10" fontId="5" fillId="0" borderId="0" xfId="0" applyNumberFormat="1" applyFont="1" applyFill="1"/>
    <xf numFmtId="0" fontId="5" fillId="0" borderId="0" xfId="0" applyFont="1" applyFill="1"/>
    <xf numFmtId="10" fontId="38" fillId="0" borderId="0" xfId="2" applyNumberFormat="1" applyFont="1" applyAlignment="1">
      <alignment horizontal="center"/>
    </xf>
    <xf numFmtId="169" fontId="30" fillId="12" borderId="32" xfId="4" applyNumberFormat="1" applyFont="1" applyFill="1" applyBorder="1" applyAlignment="1">
      <alignment horizontal="center" vertical="center"/>
    </xf>
    <xf numFmtId="0" fontId="0" fillId="13" borderId="0" xfId="0" applyFill="1"/>
    <xf numFmtId="0" fontId="5" fillId="13" borderId="0" xfId="0" applyFont="1" applyFill="1" applyAlignment="1">
      <alignment horizontal="center"/>
    </xf>
    <xf numFmtId="0" fontId="5" fillId="13" borderId="0" xfId="0" applyFont="1" applyFill="1"/>
    <xf numFmtId="10" fontId="13" fillId="13" borderId="0" xfId="0" applyNumberFormat="1" applyFont="1" applyFill="1" applyAlignment="1">
      <alignment horizontal="center"/>
    </xf>
    <xf numFmtId="10" fontId="5" fillId="13" borderId="0" xfId="0" applyNumberFormat="1" applyFont="1" applyFill="1" applyAlignment="1">
      <alignment horizontal="center"/>
    </xf>
    <xf numFmtId="0" fontId="0" fillId="14" borderId="0" xfId="0" applyFill="1"/>
    <xf numFmtId="0" fontId="4" fillId="14" borderId="0" xfId="0" applyFont="1" applyFill="1"/>
    <xf numFmtId="0" fontId="5" fillId="14" borderId="0" xfId="0" applyFont="1" applyFill="1" applyAlignment="1">
      <alignment horizontal="center"/>
    </xf>
    <xf numFmtId="0" fontId="5" fillId="14" borderId="0" xfId="0" applyFont="1" applyFill="1"/>
    <xf numFmtId="0" fontId="13" fillId="14" borderId="0" xfId="0" applyFont="1" applyFill="1"/>
    <xf numFmtId="10" fontId="13" fillId="14" borderId="0" xfId="0" applyNumberFormat="1" applyFont="1" applyFill="1" applyAlignment="1">
      <alignment horizontal="center"/>
    </xf>
    <xf numFmtId="10" fontId="5" fillId="14" borderId="0" xfId="0" applyNumberFormat="1" applyFont="1" applyFill="1" applyAlignment="1">
      <alignment horizontal="center"/>
    </xf>
    <xf numFmtId="10" fontId="5" fillId="14" borderId="0" xfId="0" quotePrefix="1" applyNumberFormat="1" applyFont="1" applyFill="1" applyAlignment="1">
      <alignment horizontal="center"/>
    </xf>
    <xf numFmtId="0" fontId="2" fillId="13" borderId="0" xfId="0" applyFont="1" applyFill="1"/>
    <xf numFmtId="9" fontId="2" fillId="13" borderId="0" xfId="2" applyFont="1" applyFill="1"/>
    <xf numFmtId="9" fontId="5" fillId="13" borderId="0" xfId="2" applyFont="1" applyFill="1" applyAlignment="1">
      <alignment horizontal="center"/>
    </xf>
    <xf numFmtId="10" fontId="5" fillId="13" borderId="0" xfId="2" applyNumberFormat="1" applyFont="1" applyFill="1" applyAlignment="1">
      <alignment horizontal="center"/>
    </xf>
    <xf numFmtId="10" fontId="14" fillId="13" borderId="0" xfId="2" applyNumberFormat="1" applyFont="1" applyFill="1"/>
    <xf numFmtId="10" fontId="14" fillId="13" borderId="0" xfId="0" applyNumberFormat="1" applyFont="1" applyFill="1"/>
    <xf numFmtId="10" fontId="0" fillId="13" borderId="0" xfId="2" applyNumberFormat="1" applyFont="1" applyFill="1"/>
    <xf numFmtId="10" fontId="0" fillId="13" borderId="0" xfId="0" applyNumberFormat="1" applyFill="1"/>
    <xf numFmtId="0" fontId="39" fillId="0" borderId="0" xfId="0" applyFont="1" applyAlignment="1"/>
    <xf numFmtId="0" fontId="40" fillId="0" borderId="0" xfId="0" applyFont="1" applyAlignment="1"/>
    <xf numFmtId="15" fontId="41" fillId="0" borderId="0" xfId="0" applyNumberFormat="1" applyFont="1" applyAlignment="1"/>
    <xf numFmtId="0" fontId="19" fillId="0" borderId="33" xfId="0" applyFont="1" applyBorder="1" applyAlignment="1">
      <alignment vertical="center"/>
    </xf>
    <xf numFmtId="0" fontId="19" fillId="0" borderId="44" xfId="0" applyFont="1" applyBorder="1" applyAlignment="1">
      <alignment vertical="center"/>
    </xf>
    <xf numFmtId="0" fontId="19" fillId="0" borderId="34" xfId="0" applyFont="1" applyBorder="1" applyAlignment="1">
      <alignment vertical="center"/>
    </xf>
    <xf numFmtId="0" fontId="0" fillId="0" borderId="0" xfId="0"/>
    <xf numFmtId="0" fontId="2" fillId="0" borderId="0" xfId="0" applyFont="1"/>
    <xf numFmtId="0" fontId="2" fillId="0" borderId="47" xfId="0" applyFont="1" applyBorder="1"/>
    <xf numFmtId="0" fontId="0" fillId="0" borderId="8" xfId="0" applyBorder="1"/>
    <xf numFmtId="0" fontId="2" fillId="0" borderId="48" xfId="0" applyFont="1" applyFill="1" applyBorder="1" applyAlignment="1">
      <alignment horizontal="center"/>
    </xf>
    <xf numFmtId="0" fontId="2" fillId="0" borderId="48" xfId="0" applyFont="1" applyBorder="1" applyAlignment="1">
      <alignment horizontal="center"/>
    </xf>
    <xf numFmtId="15" fontId="2" fillId="0" borderId="47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3" fillId="0" borderId="47" xfId="0" applyFont="1" applyBorder="1"/>
    <xf numFmtId="0" fontId="44" fillId="0" borderId="47" xfId="0" applyFont="1" applyBorder="1" applyAlignment="1">
      <alignment horizontal="center"/>
    </xf>
    <xf numFmtId="0" fontId="45" fillId="0" borderId="48" xfId="0" applyFont="1" applyBorder="1"/>
    <xf numFmtId="0" fontId="45" fillId="0" borderId="48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7" fillId="5" borderId="32" xfId="0" applyFont="1" applyFill="1" applyBorder="1" applyAlignment="1">
      <alignment horizontal="left" indent="1"/>
    </xf>
    <xf numFmtId="168" fontId="27" fillId="7" borderId="32" xfId="0" applyNumberFormat="1" applyFont="1" applyFill="1" applyBorder="1" applyAlignment="1">
      <alignment horizontal="left" indent="1"/>
    </xf>
    <xf numFmtId="0" fontId="27" fillId="8" borderId="32" xfId="0" applyFont="1" applyFill="1" applyBorder="1" applyAlignment="1">
      <alignment horizontal="left" indent="1"/>
    </xf>
    <xf numFmtId="0" fontId="2" fillId="0" borderId="46" xfId="0" applyFont="1" applyFill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5" fillId="0" borderId="42" xfId="1" applyNumberFormat="1" applyFont="1" applyBorder="1" applyAlignment="1">
      <alignment horizontal="center"/>
    </xf>
    <xf numFmtId="2" fontId="5" fillId="0" borderId="43" xfId="1" applyNumberFormat="1" applyFont="1" applyBorder="1" applyAlignment="1">
      <alignment horizontal="center"/>
    </xf>
    <xf numFmtId="10" fontId="5" fillId="0" borderId="39" xfId="0" applyNumberFormat="1" applyFont="1" applyBorder="1" applyAlignment="1">
      <alignment horizontal="center"/>
    </xf>
    <xf numFmtId="10" fontId="5" fillId="0" borderId="40" xfId="0" applyNumberFormat="1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169" fontId="5" fillId="0" borderId="36" xfId="0" applyNumberFormat="1" applyFont="1" applyBorder="1" applyAlignment="1">
      <alignment horizontal="center"/>
    </xf>
    <xf numFmtId="169" fontId="5" fillId="0" borderId="37" xfId="0" applyNumberFormat="1" applyFont="1" applyBorder="1" applyAlignment="1">
      <alignment horizontal="center"/>
    </xf>
    <xf numFmtId="169" fontId="11" fillId="0" borderId="36" xfId="0" applyNumberFormat="1" applyFont="1" applyBorder="1" applyAlignment="1">
      <alignment horizontal="center"/>
    </xf>
    <xf numFmtId="169" fontId="11" fillId="0" borderId="37" xfId="0" applyNumberFormat="1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4" fillId="0" borderId="34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164" fontId="34" fillId="0" borderId="32" xfId="1" applyFont="1" applyBorder="1" applyAlignment="1">
      <alignment horizontal="center"/>
    </xf>
    <xf numFmtId="164" fontId="15" fillId="0" borderId="32" xfId="1" applyFont="1" applyBorder="1" applyAlignment="1">
      <alignment horizontal="center"/>
    </xf>
    <xf numFmtId="164" fontId="16" fillId="0" borderId="32" xfId="1" applyFont="1" applyBorder="1" applyAlignment="1">
      <alignment horizontal="center"/>
    </xf>
    <xf numFmtId="165" fontId="1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166" fontId="36" fillId="0" borderId="0" xfId="0" applyNumberFormat="1" applyFont="1" applyAlignment="1">
      <alignment horizontal="left"/>
    </xf>
    <xf numFmtId="15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37" fontId="5" fillId="0" borderId="0" xfId="1" quotePrefix="1" applyNumberFormat="1" applyFont="1" applyAlignment="1">
      <alignment horizontal="left"/>
    </xf>
    <xf numFmtId="37" fontId="5" fillId="0" borderId="0" xfId="1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164" fontId="41" fillId="0" borderId="45" xfId="1" applyFont="1" applyBorder="1" applyAlignment="1">
      <alignment horizontal="left" inden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</cellXfs>
  <cellStyles count="9">
    <cellStyle name="Comma" xfId="1" builtinId="3"/>
    <cellStyle name="Comma 2" xfId="3"/>
    <cellStyle name="Comma 2 2" xfId="7"/>
    <cellStyle name="Comma 4" xfId="5"/>
    <cellStyle name="Normal" xfId="0" builtinId="0"/>
    <cellStyle name="Normal 10 5 7 3" xfId="6"/>
    <cellStyle name="Normal 4 2" xfId="4"/>
    <cellStyle name="Percent" xfId="2" builtinId="5"/>
    <cellStyle name="Percent 2 2" xfId="8"/>
  </cellStyles>
  <dxfs count="7">
    <dxf>
      <font>
        <color rgb="FFFF0000"/>
      </font>
    </dxf>
    <dxf>
      <font>
        <color rgb="FF9C0006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  <color rgb="FF006600"/>
      <color rgb="FFCC99FF"/>
      <color rgb="FFCCEC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Project</a:t>
            </a:r>
            <a:r>
              <a:rPr lang="en-US" sz="1000" b="1" baseline="0"/>
              <a:t> Scope Progress Status</a:t>
            </a:r>
            <a:endParaRPr lang="en-US" sz="1000" b="1"/>
          </a:p>
        </c:rich>
      </c:tx>
      <c:layout>
        <c:manualLayout>
          <c:xMode val="edge"/>
          <c:yMode val="edge"/>
          <c:x val="0.36917726104269938"/>
          <c:y val="1.196120245162583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216196824155335E-2"/>
          <c:y val="0.15501439456090532"/>
          <c:w val="0.88635322742821054"/>
          <c:h val="0.706333058084044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'C'!$C$2</c:f>
              <c:strCache>
                <c:ptCount val="1"/>
                <c:pt idx="0">
                  <c:v>%Planned </c:v>
                </c:pt>
              </c:strCache>
            </c:strRef>
          </c:tx>
          <c:spPr>
            <a:solidFill>
              <a:srgbClr val="00FF00"/>
            </a:solidFill>
            <a:ln>
              <a:solidFill>
                <a:srgbClr val="00FF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'C'!$B$3:$B$11</c:f>
              <c:strCache>
                <c:ptCount val="9"/>
                <c:pt idx="0">
                  <c:v>Overall Project % Progress</c:v>
                </c:pt>
                <c:pt idx="1">
                  <c:v>PRELIMINARIES</c:v>
                </c:pt>
                <c:pt idx="2">
                  <c:v>ENABLING WORKS</c:v>
                </c:pt>
                <c:pt idx="3">
                  <c:v>CIVIL AND STRUCTURAL WORKS</c:v>
                </c:pt>
                <c:pt idx="4">
                  <c:v>MEP WORKS</c:v>
                </c:pt>
                <c:pt idx="5">
                  <c:v>THERMAL AND MOISTURE PROTECTION</c:v>
                </c:pt>
                <c:pt idx="6">
                  <c:v>EXTERNAL CIVIL WORKS</c:v>
                </c:pt>
                <c:pt idx="7">
                  <c:v>SPECIALTIES</c:v>
                </c:pt>
                <c:pt idx="8">
                  <c:v>PROVISIONAL SUM</c:v>
                </c:pt>
              </c:strCache>
            </c:strRef>
          </c:cat>
          <c:val>
            <c:numRef>
              <c:f>'C'!$C$3:$C$11</c:f>
              <c:numCache>
                <c:formatCode>0.00%</c:formatCode>
                <c:ptCount val="9"/>
                <c:pt idx="0">
                  <c:v>0.78502327026688201</c:v>
                </c:pt>
                <c:pt idx="1">
                  <c:v>0.674513016736913</c:v>
                </c:pt>
                <c:pt idx="2">
                  <c:v>1</c:v>
                </c:pt>
                <c:pt idx="3">
                  <c:v>0.9</c:v>
                </c:pt>
                <c:pt idx="4">
                  <c:v>0.13500000000000001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'C'!$D$2</c:f>
              <c:strCache>
                <c:ptCount val="1"/>
                <c:pt idx="0">
                  <c:v>%Actual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'C'!$B$3:$B$11</c:f>
              <c:strCache>
                <c:ptCount val="9"/>
                <c:pt idx="0">
                  <c:v>Overall Project % Progress</c:v>
                </c:pt>
                <c:pt idx="1">
                  <c:v>PRELIMINARIES</c:v>
                </c:pt>
                <c:pt idx="2">
                  <c:v>ENABLING WORKS</c:v>
                </c:pt>
                <c:pt idx="3">
                  <c:v>CIVIL AND STRUCTURAL WORKS</c:v>
                </c:pt>
                <c:pt idx="4">
                  <c:v>MEP WORKS</c:v>
                </c:pt>
                <c:pt idx="5">
                  <c:v>THERMAL AND MOISTURE PROTECTION</c:v>
                </c:pt>
                <c:pt idx="6">
                  <c:v>EXTERNAL CIVIL WORKS</c:v>
                </c:pt>
                <c:pt idx="7">
                  <c:v>SPECIALTIES</c:v>
                </c:pt>
                <c:pt idx="8">
                  <c:v>PROVISIONAL SUM</c:v>
                </c:pt>
              </c:strCache>
            </c:strRef>
          </c:cat>
          <c:val>
            <c:numRef>
              <c:f>'C'!$D$3:$D$11</c:f>
              <c:numCache>
                <c:formatCode>0.00%</c:formatCode>
                <c:ptCount val="9"/>
                <c:pt idx="0">
                  <c:v>0.45482076191563647</c:v>
                </c:pt>
                <c:pt idx="1">
                  <c:v>0.674513016736913</c:v>
                </c:pt>
                <c:pt idx="2">
                  <c:v>0.9905945148483668</c:v>
                </c:pt>
                <c:pt idx="3">
                  <c:v>0.77974011223327311</c:v>
                </c:pt>
                <c:pt idx="4">
                  <c:v>8.0666247397684118E-2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'C'!$E$2</c:f>
              <c:strCache>
                <c:ptCount val="1"/>
                <c:pt idx="0">
                  <c:v>% Variance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'C'!$B$3:$B$11</c:f>
              <c:strCache>
                <c:ptCount val="9"/>
                <c:pt idx="0">
                  <c:v>Overall Project % Progress</c:v>
                </c:pt>
                <c:pt idx="1">
                  <c:v>PRELIMINARIES</c:v>
                </c:pt>
                <c:pt idx="2">
                  <c:v>ENABLING WORKS</c:v>
                </c:pt>
                <c:pt idx="3">
                  <c:v>CIVIL AND STRUCTURAL WORKS</c:v>
                </c:pt>
                <c:pt idx="4">
                  <c:v>MEP WORKS</c:v>
                </c:pt>
                <c:pt idx="5">
                  <c:v>THERMAL AND MOISTURE PROTECTION</c:v>
                </c:pt>
                <c:pt idx="6">
                  <c:v>EXTERNAL CIVIL WORKS</c:v>
                </c:pt>
                <c:pt idx="7">
                  <c:v>SPECIALTIES</c:v>
                </c:pt>
                <c:pt idx="8">
                  <c:v>PROVISIONAL SUM</c:v>
                </c:pt>
              </c:strCache>
            </c:strRef>
          </c:cat>
          <c:val>
            <c:numRef>
              <c:f>'C'!$E$3:$E$11</c:f>
              <c:numCache>
                <c:formatCode>0.00%</c:formatCode>
                <c:ptCount val="9"/>
                <c:pt idx="0">
                  <c:v>-0.33020250835124554</c:v>
                </c:pt>
                <c:pt idx="1">
                  <c:v>0</c:v>
                </c:pt>
                <c:pt idx="2">
                  <c:v>-9.4054851516331972E-3</c:v>
                </c:pt>
                <c:pt idx="3">
                  <c:v>-0.12025988776672691</c:v>
                </c:pt>
                <c:pt idx="4">
                  <c:v>-5.4333752602315891E-2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0"/>
        <c:overlap val="-70"/>
        <c:axId val="78135680"/>
        <c:axId val="78137216"/>
      </c:barChart>
      <c:catAx>
        <c:axId val="781356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137216"/>
        <c:crosses val="autoZero"/>
        <c:auto val="1"/>
        <c:lblAlgn val="ctr"/>
        <c:lblOffset val="100"/>
        <c:noMultiLvlLbl val="0"/>
      </c:catAx>
      <c:valAx>
        <c:axId val="78137216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135680"/>
        <c:crosses val="autoZero"/>
        <c:crossBetween val="between"/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019317681165026E-2"/>
          <c:y val="0.10533452273961001"/>
          <c:w val="0.86089656501059597"/>
          <c:h val="0.5764133589567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[1]Sheet1!$B$16</c:f>
              <c:strCache>
                <c:ptCount val="1"/>
                <c:pt idx="0">
                  <c:v>Monthly Planned Values, %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txPr>
              <a:bodyPr rot="-5400000" vert="horz"/>
              <a:lstStyle/>
              <a:p>
                <a:pPr>
                  <a:defRPr sz="400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[1]Sheet1!$C$15:$AD$15</c:f>
              <c:numCache>
                <c:formatCode>General</c:formatCode>
                <c:ptCount val="28"/>
                <c:pt idx="0">
                  <c:v>42856</c:v>
                </c:pt>
                <c:pt idx="1">
                  <c:v>42887</c:v>
                </c:pt>
                <c:pt idx="2">
                  <c:v>42917</c:v>
                </c:pt>
                <c:pt idx="3">
                  <c:v>42948</c:v>
                </c:pt>
                <c:pt idx="4">
                  <c:v>42979</c:v>
                </c:pt>
                <c:pt idx="5">
                  <c:v>43009</c:v>
                </c:pt>
                <c:pt idx="6">
                  <c:v>43040</c:v>
                </c:pt>
                <c:pt idx="7">
                  <c:v>43070</c:v>
                </c:pt>
                <c:pt idx="8">
                  <c:v>43101</c:v>
                </c:pt>
                <c:pt idx="9">
                  <c:v>43132</c:v>
                </c:pt>
                <c:pt idx="10">
                  <c:v>43160</c:v>
                </c:pt>
                <c:pt idx="11">
                  <c:v>43191</c:v>
                </c:pt>
                <c:pt idx="12">
                  <c:v>43221</c:v>
                </c:pt>
                <c:pt idx="13">
                  <c:v>43252</c:v>
                </c:pt>
                <c:pt idx="14">
                  <c:v>43282</c:v>
                </c:pt>
                <c:pt idx="15">
                  <c:v>43313</c:v>
                </c:pt>
                <c:pt idx="16">
                  <c:v>43344</c:v>
                </c:pt>
                <c:pt idx="17">
                  <c:v>43374</c:v>
                </c:pt>
                <c:pt idx="18">
                  <c:v>43405</c:v>
                </c:pt>
                <c:pt idx="19">
                  <c:v>43435</c:v>
                </c:pt>
                <c:pt idx="20">
                  <c:v>43466</c:v>
                </c:pt>
                <c:pt idx="21">
                  <c:v>43497</c:v>
                </c:pt>
                <c:pt idx="22">
                  <c:v>43525</c:v>
                </c:pt>
                <c:pt idx="23">
                  <c:v>43556</c:v>
                </c:pt>
                <c:pt idx="24">
                  <c:v>43586</c:v>
                </c:pt>
                <c:pt idx="25">
                  <c:v>43617</c:v>
                </c:pt>
                <c:pt idx="26">
                  <c:v>43647</c:v>
                </c:pt>
                <c:pt idx="27">
                  <c:v>43678</c:v>
                </c:pt>
              </c:numCache>
            </c:numRef>
          </c:cat>
          <c:val>
            <c:numRef>
              <c:f>[1]Sheet1!$C$16:$W$16</c:f>
              <c:numCache>
                <c:formatCode>General</c:formatCode>
                <c:ptCount val="21"/>
                <c:pt idx="0">
                  <c:v>2.3917037579722382E-3</c:v>
                </c:pt>
                <c:pt idx="1">
                  <c:v>4.9827377030020837E-3</c:v>
                </c:pt>
                <c:pt idx="2">
                  <c:v>8.1573608062865451E-3</c:v>
                </c:pt>
                <c:pt idx="3">
                  <c:v>1.0787241612521392E-2</c:v>
                </c:pt>
                <c:pt idx="4">
                  <c:v>1.5923778913355068E-2</c:v>
                </c:pt>
                <c:pt idx="5">
                  <c:v>2.2091862856547812E-2</c:v>
                </c:pt>
                <c:pt idx="6">
                  <c:v>2.8590071266634771E-2</c:v>
                </c:pt>
                <c:pt idx="7">
                  <c:v>4.1937771537990436E-2</c:v>
                </c:pt>
                <c:pt idx="8">
                  <c:v>6.8269998240443983E-2</c:v>
                </c:pt>
                <c:pt idx="9">
                  <c:v>0.18154153724636682</c:v>
                </c:pt>
                <c:pt idx="10">
                  <c:v>0.20559387416017205</c:v>
                </c:pt>
                <c:pt idx="11">
                  <c:v>0.13820254613110927</c:v>
                </c:pt>
                <c:pt idx="12">
                  <c:v>5.6552786034479559E-2</c:v>
                </c:pt>
                <c:pt idx="13">
                  <c:v>4.6270461300937815E-2</c:v>
                </c:pt>
                <c:pt idx="14">
                  <c:v>3.4928267165964567E-2</c:v>
                </c:pt>
                <c:pt idx="15">
                  <c:v>2.9143232845390502E-2</c:v>
                </c:pt>
                <c:pt idx="16">
                  <c:v>2.8577673135789187E-2</c:v>
                </c:pt>
                <c:pt idx="17">
                  <c:v>2.4365004295495363E-2</c:v>
                </c:pt>
                <c:pt idx="18">
                  <c:v>1.9935003514496206E-2</c:v>
                </c:pt>
                <c:pt idx="19">
                  <c:v>1.7466398111274466E-2</c:v>
                </c:pt>
                <c:pt idx="20">
                  <c:v>1.4290689363770016E-2</c:v>
                </c:pt>
              </c:numCache>
            </c:numRef>
          </c:val>
        </c:ser>
        <c:ser>
          <c:idx val="1"/>
          <c:order val="1"/>
          <c:tx>
            <c:strRef>
              <c:f>[1]Sheet1!$B$17</c:f>
              <c:strCache>
                <c:ptCount val="1"/>
                <c:pt idx="0">
                  <c:v>Monthly Actual Values, %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txPr>
              <a:bodyPr rot="-5400000" vert="horz"/>
              <a:lstStyle/>
              <a:p>
                <a:pPr>
                  <a:defRPr sz="500">
                    <a:solidFill>
                      <a:srgbClr val="0070C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[1]Sheet1!$C$15:$AD$15</c:f>
              <c:numCache>
                <c:formatCode>General</c:formatCode>
                <c:ptCount val="28"/>
                <c:pt idx="0">
                  <c:v>42856</c:v>
                </c:pt>
                <c:pt idx="1">
                  <c:v>42887</c:v>
                </c:pt>
                <c:pt idx="2">
                  <c:v>42917</c:v>
                </c:pt>
                <c:pt idx="3">
                  <c:v>42948</c:v>
                </c:pt>
                <c:pt idx="4">
                  <c:v>42979</c:v>
                </c:pt>
                <c:pt idx="5">
                  <c:v>43009</c:v>
                </c:pt>
                <c:pt idx="6">
                  <c:v>43040</c:v>
                </c:pt>
                <c:pt idx="7">
                  <c:v>43070</c:v>
                </c:pt>
                <c:pt idx="8">
                  <c:v>43101</c:v>
                </c:pt>
                <c:pt idx="9">
                  <c:v>43132</c:v>
                </c:pt>
                <c:pt idx="10">
                  <c:v>43160</c:v>
                </c:pt>
                <c:pt idx="11">
                  <c:v>43191</c:v>
                </c:pt>
                <c:pt idx="12">
                  <c:v>43221</c:v>
                </c:pt>
                <c:pt idx="13">
                  <c:v>43252</c:v>
                </c:pt>
                <c:pt idx="14">
                  <c:v>43282</c:v>
                </c:pt>
                <c:pt idx="15">
                  <c:v>43313</c:v>
                </c:pt>
                <c:pt idx="16">
                  <c:v>43344</c:v>
                </c:pt>
                <c:pt idx="17">
                  <c:v>43374</c:v>
                </c:pt>
                <c:pt idx="18">
                  <c:v>43405</c:v>
                </c:pt>
                <c:pt idx="19">
                  <c:v>43435</c:v>
                </c:pt>
                <c:pt idx="20">
                  <c:v>43466</c:v>
                </c:pt>
                <c:pt idx="21">
                  <c:v>43497</c:v>
                </c:pt>
                <c:pt idx="22">
                  <c:v>43525</c:v>
                </c:pt>
                <c:pt idx="23">
                  <c:v>43556</c:v>
                </c:pt>
                <c:pt idx="24">
                  <c:v>43586</c:v>
                </c:pt>
                <c:pt idx="25">
                  <c:v>43617</c:v>
                </c:pt>
                <c:pt idx="26">
                  <c:v>43647</c:v>
                </c:pt>
                <c:pt idx="27">
                  <c:v>43678</c:v>
                </c:pt>
              </c:numCache>
            </c:numRef>
          </c:cat>
          <c:val>
            <c:numRef>
              <c:f>[1]Sheet1!$C$17:$AD$17</c:f>
              <c:numCache>
                <c:formatCode>General</c:formatCode>
                <c:ptCount val="28"/>
                <c:pt idx="0">
                  <c:v>6.9580897079245885E-3</c:v>
                </c:pt>
                <c:pt idx="1">
                  <c:v>1.4496128586048089E-2</c:v>
                </c:pt>
                <c:pt idx="2">
                  <c:v>1.565579050199821E-2</c:v>
                </c:pt>
                <c:pt idx="3">
                  <c:v>1.565579050199821E-2</c:v>
                </c:pt>
                <c:pt idx="4">
                  <c:v>1.4496128586048089E-2</c:v>
                </c:pt>
                <c:pt idx="5">
                  <c:v>1.8611568947096774E-2</c:v>
                </c:pt>
                <c:pt idx="6">
                  <c:v>3.3689301674477645E-2</c:v>
                </c:pt>
                <c:pt idx="7">
                  <c:v>5.3797082738820154E-2</c:v>
                </c:pt>
                <c:pt idx="8">
                  <c:v>4.634935799971663E-2</c:v>
                </c:pt>
                <c:pt idx="9">
                  <c:v>4.3131030205451379E-2</c:v>
                </c:pt>
                <c:pt idx="10">
                  <c:v>7.4071543038788532E-2</c:v>
                </c:pt>
                <c:pt idx="11">
                  <c:v>3.7748118380303078E-2</c:v>
                </c:pt>
                <c:pt idx="12">
                  <c:v>2.3608045012485545E-2</c:v>
                </c:pt>
              </c:numCache>
            </c:numRef>
          </c:val>
        </c:ser>
        <c:ser>
          <c:idx val="2"/>
          <c:order val="2"/>
          <c:tx>
            <c:strRef>
              <c:f>[1]Sheet1!$B$18</c:f>
              <c:strCache>
                <c:ptCount val="1"/>
                <c:pt idx="0">
                  <c:v>Monthly Remaining Early Values, %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txPr>
              <a:bodyPr rot="-5400000" vert="horz"/>
              <a:lstStyle/>
              <a:p>
                <a:pPr>
                  <a:defRPr sz="4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[1]Sheet1!$C$15:$AD$15</c:f>
              <c:numCache>
                <c:formatCode>General</c:formatCode>
                <c:ptCount val="28"/>
                <c:pt idx="0">
                  <c:v>42856</c:v>
                </c:pt>
                <c:pt idx="1">
                  <c:v>42887</c:v>
                </c:pt>
                <c:pt idx="2">
                  <c:v>42917</c:v>
                </c:pt>
                <c:pt idx="3">
                  <c:v>42948</c:v>
                </c:pt>
                <c:pt idx="4">
                  <c:v>42979</c:v>
                </c:pt>
                <c:pt idx="5">
                  <c:v>43009</c:v>
                </c:pt>
                <c:pt idx="6">
                  <c:v>43040</c:v>
                </c:pt>
                <c:pt idx="7">
                  <c:v>43070</c:v>
                </c:pt>
                <c:pt idx="8">
                  <c:v>43101</c:v>
                </c:pt>
                <c:pt idx="9">
                  <c:v>43132</c:v>
                </c:pt>
                <c:pt idx="10">
                  <c:v>43160</c:v>
                </c:pt>
                <c:pt idx="11">
                  <c:v>43191</c:v>
                </c:pt>
                <c:pt idx="12">
                  <c:v>43221</c:v>
                </c:pt>
                <c:pt idx="13">
                  <c:v>43252</c:v>
                </c:pt>
                <c:pt idx="14">
                  <c:v>43282</c:v>
                </c:pt>
                <c:pt idx="15">
                  <c:v>43313</c:v>
                </c:pt>
                <c:pt idx="16">
                  <c:v>43344</c:v>
                </c:pt>
                <c:pt idx="17">
                  <c:v>43374</c:v>
                </c:pt>
                <c:pt idx="18">
                  <c:v>43405</c:v>
                </c:pt>
                <c:pt idx="19">
                  <c:v>43435</c:v>
                </c:pt>
                <c:pt idx="20">
                  <c:v>43466</c:v>
                </c:pt>
                <c:pt idx="21">
                  <c:v>43497</c:v>
                </c:pt>
                <c:pt idx="22">
                  <c:v>43525</c:v>
                </c:pt>
                <c:pt idx="23">
                  <c:v>43556</c:v>
                </c:pt>
                <c:pt idx="24">
                  <c:v>43586</c:v>
                </c:pt>
                <c:pt idx="25">
                  <c:v>43617</c:v>
                </c:pt>
                <c:pt idx="26">
                  <c:v>43647</c:v>
                </c:pt>
                <c:pt idx="27">
                  <c:v>43678</c:v>
                </c:pt>
              </c:numCache>
            </c:numRef>
          </c:cat>
          <c:val>
            <c:numRef>
              <c:f>[1]Sheet1!$C$18:$AD$18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7.85814315162486E-3</c:v>
                </c:pt>
                <c:pt idx="14">
                  <c:v>5.3490205084945806E-2</c:v>
                </c:pt>
                <c:pt idx="15">
                  <c:v>9.5070522432124396E-2</c:v>
                </c:pt>
                <c:pt idx="16">
                  <c:v>0.1339035754403064</c:v>
                </c:pt>
                <c:pt idx="17">
                  <c:v>0.10130363959903076</c:v>
                </c:pt>
                <c:pt idx="18">
                  <c:v>8.4942676071877526E-2</c:v>
                </c:pt>
                <c:pt idx="19">
                  <c:v>6.7468691079859616E-2</c:v>
                </c:pt>
                <c:pt idx="20">
                  <c:v>3.4457025425197907E-2</c:v>
                </c:pt>
                <c:pt idx="21">
                  <c:v>1.7378508118395544E-2</c:v>
                </c:pt>
                <c:pt idx="22">
                  <c:v>1.4300016550807396E-3</c:v>
                </c:pt>
                <c:pt idx="23">
                  <c:v>9.5333443672049323E-4</c:v>
                </c:pt>
                <c:pt idx="24">
                  <c:v>1.5491646719080286E-3</c:v>
                </c:pt>
                <c:pt idx="25">
                  <c:v>1.0327764479386859E-3</c:v>
                </c:pt>
                <c:pt idx="26">
                  <c:v>5.3625630229943628E-4</c:v>
                </c:pt>
                <c:pt idx="27">
                  <c:v>3.5750420153295756E-4</c:v>
                </c:pt>
              </c:numCache>
            </c:numRef>
          </c:val>
        </c:ser>
        <c:ser>
          <c:idx val="3"/>
          <c:order val="3"/>
          <c:tx>
            <c:strRef>
              <c:f>[1]Sheet1!$B$19</c:f>
              <c:strCache>
                <c:ptCount val="1"/>
                <c:pt idx="0">
                  <c:v>Monthly Remaining Late Values, %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txPr>
              <a:bodyPr rot="-5400000" vert="horz"/>
              <a:lstStyle/>
              <a:p>
                <a:pPr>
                  <a:defRPr sz="400">
                    <a:solidFill>
                      <a:srgbClr val="C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[1]Sheet1!$C$15:$AD$15</c:f>
              <c:numCache>
                <c:formatCode>General</c:formatCode>
                <c:ptCount val="28"/>
                <c:pt idx="0">
                  <c:v>42856</c:v>
                </c:pt>
                <c:pt idx="1">
                  <c:v>42887</c:v>
                </c:pt>
                <c:pt idx="2">
                  <c:v>42917</c:v>
                </c:pt>
                <c:pt idx="3">
                  <c:v>42948</c:v>
                </c:pt>
                <c:pt idx="4">
                  <c:v>42979</c:v>
                </c:pt>
                <c:pt idx="5">
                  <c:v>43009</c:v>
                </c:pt>
                <c:pt idx="6">
                  <c:v>43040</c:v>
                </c:pt>
                <c:pt idx="7">
                  <c:v>43070</c:v>
                </c:pt>
                <c:pt idx="8">
                  <c:v>43101</c:v>
                </c:pt>
                <c:pt idx="9">
                  <c:v>43132</c:v>
                </c:pt>
                <c:pt idx="10">
                  <c:v>43160</c:v>
                </c:pt>
                <c:pt idx="11">
                  <c:v>43191</c:v>
                </c:pt>
                <c:pt idx="12">
                  <c:v>43221</c:v>
                </c:pt>
                <c:pt idx="13">
                  <c:v>43252</c:v>
                </c:pt>
                <c:pt idx="14">
                  <c:v>43282</c:v>
                </c:pt>
                <c:pt idx="15">
                  <c:v>43313</c:v>
                </c:pt>
                <c:pt idx="16">
                  <c:v>43344</c:v>
                </c:pt>
                <c:pt idx="17">
                  <c:v>43374</c:v>
                </c:pt>
                <c:pt idx="18">
                  <c:v>43405</c:v>
                </c:pt>
                <c:pt idx="19">
                  <c:v>43435</c:v>
                </c:pt>
                <c:pt idx="20">
                  <c:v>43466</c:v>
                </c:pt>
                <c:pt idx="21">
                  <c:v>43497</c:v>
                </c:pt>
                <c:pt idx="22">
                  <c:v>43525</c:v>
                </c:pt>
                <c:pt idx="23">
                  <c:v>43556</c:v>
                </c:pt>
                <c:pt idx="24">
                  <c:v>43586</c:v>
                </c:pt>
                <c:pt idx="25">
                  <c:v>43617</c:v>
                </c:pt>
                <c:pt idx="26">
                  <c:v>43647</c:v>
                </c:pt>
                <c:pt idx="27">
                  <c:v>43678</c:v>
                </c:pt>
              </c:numCache>
            </c:numRef>
          </c:cat>
          <c:val>
            <c:numRef>
              <c:f>[1]Sheet1!$C$19:$AD$19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1.4365469091518635E-3</c:v>
                </c:pt>
                <c:pt idx="14">
                  <c:v>3.5675927485433814E-3</c:v>
                </c:pt>
                <c:pt idx="15">
                  <c:v>1.7993085254132471E-2</c:v>
                </c:pt>
                <c:pt idx="16">
                  <c:v>3.8503416639954949E-2</c:v>
                </c:pt>
                <c:pt idx="17">
                  <c:v>7.7877235913310999E-2</c:v>
                </c:pt>
                <c:pt idx="18">
                  <c:v>0.10562375980349067</c:v>
                </c:pt>
                <c:pt idx="19">
                  <c:v>0.13741109427127568</c:v>
                </c:pt>
                <c:pt idx="20">
                  <c:v>7.3470476948364893E-2</c:v>
                </c:pt>
                <c:pt idx="21">
                  <c:v>4.8980317965576593E-2</c:v>
                </c:pt>
                <c:pt idx="22">
                  <c:v>2.9037807571825558E-2</c:v>
                </c:pt>
                <c:pt idx="23">
                  <c:v>1.9358538381217046E-2</c:v>
                </c:pt>
                <c:pt idx="24">
                  <c:v>2.2091641537794315E-2</c:v>
                </c:pt>
                <c:pt idx="25">
                  <c:v>1.4727761025196214E-2</c:v>
                </c:pt>
                <c:pt idx="26">
                  <c:v>6.9916494894051197E-3</c:v>
                </c:pt>
                <c:pt idx="27">
                  <c:v>4.6610996596034137E-3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40"/>
        <c:axId val="45152896"/>
        <c:axId val="45285760"/>
      </c:barChart>
      <c:lineChart>
        <c:grouping val="standard"/>
        <c:varyColors val="0"/>
        <c:ser>
          <c:idx val="4"/>
          <c:order val="4"/>
          <c:tx>
            <c:strRef>
              <c:f>[1]Sheet1!$B$20</c:f>
              <c:strCache>
                <c:ptCount val="1"/>
                <c:pt idx="0">
                  <c:v>Cum. Monthly Planned Values, %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[1]Sheet1!$C$15:$AD$15</c:f>
              <c:numCache>
                <c:formatCode>General</c:formatCode>
                <c:ptCount val="28"/>
                <c:pt idx="0">
                  <c:v>42856</c:v>
                </c:pt>
                <c:pt idx="1">
                  <c:v>42887</c:v>
                </c:pt>
                <c:pt idx="2">
                  <c:v>42917</c:v>
                </c:pt>
                <c:pt idx="3">
                  <c:v>42948</c:v>
                </c:pt>
                <c:pt idx="4">
                  <c:v>42979</c:v>
                </c:pt>
                <c:pt idx="5">
                  <c:v>43009</c:v>
                </c:pt>
                <c:pt idx="6">
                  <c:v>43040</c:v>
                </c:pt>
                <c:pt idx="7">
                  <c:v>43070</c:v>
                </c:pt>
                <c:pt idx="8">
                  <c:v>43101</c:v>
                </c:pt>
                <c:pt idx="9">
                  <c:v>43132</c:v>
                </c:pt>
                <c:pt idx="10">
                  <c:v>43160</c:v>
                </c:pt>
                <c:pt idx="11">
                  <c:v>43191</c:v>
                </c:pt>
                <c:pt idx="12">
                  <c:v>43221</c:v>
                </c:pt>
                <c:pt idx="13">
                  <c:v>43252</c:v>
                </c:pt>
                <c:pt idx="14">
                  <c:v>43282</c:v>
                </c:pt>
                <c:pt idx="15">
                  <c:v>43313</c:v>
                </c:pt>
                <c:pt idx="16">
                  <c:v>43344</c:v>
                </c:pt>
                <c:pt idx="17">
                  <c:v>43374</c:v>
                </c:pt>
                <c:pt idx="18">
                  <c:v>43405</c:v>
                </c:pt>
                <c:pt idx="19">
                  <c:v>43435</c:v>
                </c:pt>
                <c:pt idx="20">
                  <c:v>43466</c:v>
                </c:pt>
                <c:pt idx="21">
                  <c:v>43497</c:v>
                </c:pt>
                <c:pt idx="22">
                  <c:v>43525</c:v>
                </c:pt>
                <c:pt idx="23">
                  <c:v>43556</c:v>
                </c:pt>
                <c:pt idx="24">
                  <c:v>43586</c:v>
                </c:pt>
                <c:pt idx="25">
                  <c:v>43617</c:v>
                </c:pt>
                <c:pt idx="26">
                  <c:v>43647</c:v>
                </c:pt>
                <c:pt idx="27">
                  <c:v>43678</c:v>
                </c:pt>
              </c:numCache>
            </c:numRef>
          </c:cat>
          <c:val>
            <c:numRef>
              <c:f>[1]Sheet1!$C$20:$W$20</c:f>
              <c:numCache>
                <c:formatCode>General</c:formatCode>
                <c:ptCount val="21"/>
                <c:pt idx="0">
                  <c:v>2.3917037579722382E-3</c:v>
                </c:pt>
                <c:pt idx="1">
                  <c:v>7.374441460974321E-3</c:v>
                </c:pt>
                <c:pt idx="2">
                  <c:v>1.5531802267260865E-2</c:v>
                </c:pt>
                <c:pt idx="3">
                  <c:v>2.6319043879782258E-2</c:v>
                </c:pt>
                <c:pt idx="4">
                  <c:v>4.2242822793137326E-2</c:v>
                </c:pt>
                <c:pt idx="5">
                  <c:v>6.4334685649685142E-2</c:v>
                </c:pt>
                <c:pt idx="6">
                  <c:v>9.292475691631992E-2</c:v>
                </c:pt>
                <c:pt idx="7">
                  <c:v>0.13486252845431035</c:v>
                </c:pt>
                <c:pt idx="8">
                  <c:v>0.20313252669475432</c:v>
                </c:pt>
                <c:pt idx="9">
                  <c:v>0.38467406394112114</c:v>
                </c:pt>
                <c:pt idx="10">
                  <c:v>0.59026793810129319</c:v>
                </c:pt>
                <c:pt idx="11">
                  <c:v>0.72847048423240235</c:v>
                </c:pt>
                <c:pt idx="12">
                  <c:v>0.78502327026688201</c:v>
                </c:pt>
                <c:pt idx="13">
                  <c:v>0.83129373156781983</c:v>
                </c:pt>
                <c:pt idx="14">
                  <c:v>0.86622199873378436</c:v>
                </c:pt>
                <c:pt idx="15">
                  <c:v>0.8953652315791748</c:v>
                </c:pt>
                <c:pt idx="16">
                  <c:v>0.92394290471496399</c:v>
                </c:pt>
                <c:pt idx="17">
                  <c:v>0.94830790901045936</c:v>
                </c:pt>
                <c:pt idx="18">
                  <c:v>0.96824291252495542</c:v>
                </c:pt>
                <c:pt idx="19">
                  <c:v>0.98570931063622991</c:v>
                </c:pt>
                <c:pt idx="20">
                  <c:v>0.99999999999999989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[1]Sheet1!$B$21</c:f>
              <c:strCache>
                <c:ptCount val="1"/>
                <c:pt idx="0">
                  <c:v>Cum. Monthly Actual Values, %</c:v>
                </c:pt>
              </c:strCache>
            </c:strRef>
          </c:tx>
          <c:spPr>
            <a:ln w="7620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[1]Sheet1!$C$15:$AD$15</c:f>
              <c:numCache>
                <c:formatCode>General</c:formatCode>
                <c:ptCount val="28"/>
                <c:pt idx="0">
                  <c:v>42856</c:v>
                </c:pt>
                <c:pt idx="1">
                  <c:v>42887</c:v>
                </c:pt>
                <c:pt idx="2">
                  <c:v>42917</c:v>
                </c:pt>
                <c:pt idx="3">
                  <c:v>42948</c:v>
                </c:pt>
                <c:pt idx="4">
                  <c:v>42979</c:v>
                </c:pt>
                <c:pt idx="5">
                  <c:v>43009</c:v>
                </c:pt>
                <c:pt idx="6">
                  <c:v>43040</c:v>
                </c:pt>
                <c:pt idx="7">
                  <c:v>43070</c:v>
                </c:pt>
                <c:pt idx="8">
                  <c:v>43101</c:v>
                </c:pt>
                <c:pt idx="9">
                  <c:v>43132</c:v>
                </c:pt>
                <c:pt idx="10">
                  <c:v>43160</c:v>
                </c:pt>
                <c:pt idx="11">
                  <c:v>43191</c:v>
                </c:pt>
                <c:pt idx="12">
                  <c:v>43221</c:v>
                </c:pt>
                <c:pt idx="13">
                  <c:v>43252</c:v>
                </c:pt>
                <c:pt idx="14">
                  <c:v>43282</c:v>
                </c:pt>
                <c:pt idx="15">
                  <c:v>43313</c:v>
                </c:pt>
                <c:pt idx="16">
                  <c:v>43344</c:v>
                </c:pt>
                <c:pt idx="17">
                  <c:v>43374</c:v>
                </c:pt>
                <c:pt idx="18">
                  <c:v>43405</c:v>
                </c:pt>
                <c:pt idx="19">
                  <c:v>43435</c:v>
                </c:pt>
                <c:pt idx="20">
                  <c:v>43466</c:v>
                </c:pt>
                <c:pt idx="21">
                  <c:v>43497</c:v>
                </c:pt>
                <c:pt idx="22">
                  <c:v>43525</c:v>
                </c:pt>
                <c:pt idx="23">
                  <c:v>43556</c:v>
                </c:pt>
                <c:pt idx="24">
                  <c:v>43586</c:v>
                </c:pt>
                <c:pt idx="25">
                  <c:v>43617</c:v>
                </c:pt>
                <c:pt idx="26">
                  <c:v>43647</c:v>
                </c:pt>
                <c:pt idx="27">
                  <c:v>43678</c:v>
                </c:pt>
              </c:numCache>
            </c:numRef>
          </c:cat>
          <c:val>
            <c:numRef>
              <c:f>[1]Sheet1!$C$21:$O$21</c:f>
              <c:numCache>
                <c:formatCode>General</c:formatCode>
                <c:ptCount val="13"/>
                <c:pt idx="0">
                  <c:v>6.9580897079245885E-3</c:v>
                </c:pt>
                <c:pt idx="1">
                  <c:v>2.1454218293972677E-2</c:v>
                </c:pt>
                <c:pt idx="2">
                  <c:v>3.7110008795970886E-2</c:v>
                </c:pt>
                <c:pt idx="3">
                  <c:v>5.2765799297969103E-2</c:v>
                </c:pt>
                <c:pt idx="4">
                  <c:v>6.7261927884017192E-2</c:v>
                </c:pt>
                <c:pt idx="5">
                  <c:v>8.5873496831113963E-2</c:v>
                </c:pt>
                <c:pt idx="6">
                  <c:v>0.11956279850559161</c:v>
                </c:pt>
                <c:pt idx="7">
                  <c:v>0.17335988124441176</c:v>
                </c:pt>
                <c:pt idx="8">
                  <c:v>0.21970923924412841</c:v>
                </c:pt>
                <c:pt idx="9">
                  <c:v>0.26284026944957978</c:v>
                </c:pt>
                <c:pt idx="10">
                  <c:v>0.33691181248836827</c:v>
                </c:pt>
                <c:pt idx="11">
                  <c:v>0.37465993086867133</c:v>
                </c:pt>
                <c:pt idx="12">
                  <c:v>0.39826797588115687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[1]Sheet1!$B$22</c:f>
              <c:strCache>
                <c:ptCount val="1"/>
                <c:pt idx="0">
                  <c:v>Cum. Monthly Remaining Early Values, %</c:v>
                </c:pt>
              </c:strCache>
            </c:strRef>
          </c:tx>
          <c:spPr>
            <a:ln w="38100">
              <a:solidFill>
                <a:srgbClr val="FFC000"/>
              </a:solidFill>
            </a:ln>
          </c:spPr>
          <c:marker>
            <c:symbol val="none"/>
          </c:marker>
          <c:val>
            <c:numRef>
              <c:f>([1]Sheet1!$C$21:$O$21,[1]Sheet1!$P$22:$AD$22)</c:f>
              <c:numCache>
                <c:formatCode>General</c:formatCode>
                <c:ptCount val="28"/>
                <c:pt idx="0">
                  <c:v>6.9580897079245885E-3</c:v>
                </c:pt>
                <c:pt idx="1">
                  <c:v>2.1454218293972677E-2</c:v>
                </c:pt>
                <c:pt idx="2">
                  <c:v>3.7110008795970886E-2</c:v>
                </c:pt>
                <c:pt idx="3">
                  <c:v>5.2765799297969103E-2</c:v>
                </c:pt>
                <c:pt idx="4">
                  <c:v>6.7261927884017192E-2</c:v>
                </c:pt>
                <c:pt idx="5">
                  <c:v>8.5873496831113963E-2</c:v>
                </c:pt>
                <c:pt idx="6">
                  <c:v>0.11956279850559161</c:v>
                </c:pt>
                <c:pt idx="7">
                  <c:v>0.17335988124441176</c:v>
                </c:pt>
                <c:pt idx="8">
                  <c:v>0.21970923924412841</c:v>
                </c:pt>
                <c:pt idx="9">
                  <c:v>0.26284026944957978</c:v>
                </c:pt>
                <c:pt idx="10">
                  <c:v>0.33691181248836827</c:v>
                </c:pt>
                <c:pt idx="11">
                  <c:v>0.37465993086867133</c:v>
                </c:pt>
                <c:pt idx="12">
                  <c:v>0.39826797588115687</c:v>
                </c:pt>
                <c:pt idx="13">
                  <c:v>0.40612611903278173</c:v>
                </c:pt>
                <c:pt idx="14">
                  <c:v>0.45961632411772757</c:v>
                </c:pt>
                <c:pt idx="15">
                  <c:v>0.5546868465498519</c:v>
                </c:pt>
                <c:pt idx="16">
                  <c:v>0.6885904219901583</c:v>
                </c:pt>
                <c:pt idx="17">
                  <c:v>0.78989406158918918</c:v>
                </c:pt>
                <c:pt idx="18">
                  <c:v>0.87483673766106673</c:v>
                </c:pt>
                <c:pt idx="19">
                  <c:v>0.94230542874092638</c:v>
                </c:pt>
                <c:pt idx="20">
                  <c:v>0.97676245416612428</c:v>
                </c:pt>
                <c:pt idx="21">
                  <c:v>0.99414096228451987</c:v>
                </c:pt>
                <c:pt idx="22">
                  <c:v>0.99557096393960054</c:v>
                </c:pt>
                <c:pt idx="23">
                  <c:v>0.99652429837632106</c:v>
                </c:pt>
                <c:pt idx="24">
                  <c:v>0.99807346304822919</c:v>
                </c:pt>
                <c:pt idx="25">
                  <c:v>0.99910623949616784</c:v>
                </c:pt>
                <c:pt idx="26">
                  <c:v>0.99964249579846731</c:v>
                </c:pt>
                <c:pt idx="27">
                  <c:v>1.0000000000000002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[1]Sheet1!$B$23</c:f>
              <c:strCache>
                <c:ptCount val="1"/>
                <c:pt idx="0">
                  <c:v>Cum. Monthly Remaining Late Values, %</c:v>
                </c:pt>
              </c:strCache>
            </c:strRef>
          </c:tx>
          <c:spPr>
            <a:ln w="38100">
              <a:solidFill>
                <a:srgbClr val="C00000"/>
              </a:solidFill>
            </a:ln>
          </c:spPr>
          <c:marker>
            <c:symbol val="none"/>
          </c:marker>
          <c:val>
            <c:numRef>
              <c:f>([1]Sheet1!$C$21:$O$21,[1]Sheet1!$P$23:$AD$23)</c:f>
              <c:numCache>
                <c:formatCode>General</c:formatCode>
                <c:ptCount val="28"/>
                <c:pt idx="0">
                  <c:v>6.9580897079245885E-3</c:v>
                </c:pt>
                <c:pt idx="1">
                  <c:v>2.1454218293972677E-2</c:v>
                </c:pt>
                <c:pt idx="2">
                  <c:v>3.7110008795970886E-2</c:v>
                </c:pt>
                <c:pt idx="3">
                  <c:v>5.2765799297969103E-2</c:v>
                </c:pt>
                <c:pt idx="4">
                  <c:v>6.7261927884017192E-2</c:v>
                </c:pt>
                <c:pt idx="5">
                  <c:v>8.5873496831113963E-2</c:v>
                </c:pt>
                <c:pt idx="6">
                  <c:v>0.11956279850559161</c:v>
                </c:pt>
                <c:pt idx="7">
                  <c:v>0.17335988124441176</c:v>
                </c:pt>
                <c:pt idx="8">
                  <c:v>0.21970923924412841</c:v>
                </c:pt>
                <c:pt idx="9">
                  <c:v>0.26284026944957978</c:v>
                </c:pt>
                <c:pt idx="10">
                  <c:v>0.33691181248836827</c:v>
                </c:pt>
                <c:pt idx="11">
                  <c:v>0.37465993086867133</c:v>
                </c:pt>
                <c:pt idx="12">
                  <c:v>0.39826797588115687</c:v>
                </c:pt>
                <c:pt idx="13">
                  <c:v>0.39970452279030871</c:v>
                </c:pt>
                <c:pt idx="14">
                  <c:v>0.40327211553885212</c:v>
                </c:pt>
                <c:pt idx="15">
                  <c:v>0.42126520079298452</c:v>
                </c:pt>
                <c:pt idx="16">
                  <c:v>0.45976861743293951</c:v>
                </c:pt>
                <c:pt idx="17">
                  <c:v>0.53764585334625048</c:v>
                </c:pt>
                <c:pt idx="18">
                  <c:v>0.64326961314974118</c:v>
                </c:pt>
                <c:pt idx="19">
                  <c:v>0.78068070742101692</c:v>
                </c:pt>
                <c:pt idx="20">
                  <c:v>0.85415118436938176</c:v>
                </c:pt>
                <c:pt idx="21">
                  <c:v>0.90313150233495842</c:v>
                </c:pt>
                <c:pt idx="22">
                  <c:v>0.93216930990678393</c:v>
                </c:pt>
                <c:pt idx="23">
                  <c:v>0.95152784828800108</c:v>
                </c:pt>
                <c:pt idx="24">
                  <c:v>0.97361948982579538</c:v>
                </c:pt>
                <c:pt idx="25">
                  <c:v>0.98834725085099151</c:v>
                </c:pt>
                <c:pt idx="26">
                  <c:v>0.99533890034039674</c:v>
                </c:pt>
                <c:pt idx="27">
                  <c:v>1.0000000000000002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88832"/>
        <c:axId val="45287296"/>
      </c:lineChart>
      <c:catAx>
        <c:axId val="4515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sz="700" b="1"/>
            </a:pPr>
            <a:endParaRPr lang="en-US"/>
          </a:p>
        </c:txPr>
        <c:crossAx val="45285760"/>
        <c:crosses val="autoZero"/>
        <c:auto val="1"/>
        <c:lblAlgn val="ctr"/>
        <c:lblOffset val="100"/>
        <c:noMultiLvlLbl val="1"/>
      </c:catAx>
      <c:valAx>
        <c:axId val="45285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500" b="1"/>
            </a:pPr>
            <a:endParaRPr lang="en-US"/>
          </a:p>
        </c:txPr>
        <c:crossAx val="45152896"/>
        <c:crosses val="autoZero"/>
        <c:crossBetween val="between"/>
      </c:valAx>
      <c:valAx>
        <c:axId val="4528729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500"/>
            </a:pPr>
            <a:endParaRPr lang="en-US"/>
          </a:p>
        </c:txPr>
        <c:crossAx val="45288832"/>
        <c:crosses val="max"/>
        <c:crossBetween val="between"/>
      </c:valAx>
      <c:catAx>
        <c:axId val="45288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287296"/>
        <c:crosses val="autoZero"/>
        <c:auto val="1"/>
        <c:lblAlgn val="ctr"/>
        <c:lblOffset val="100"/>
        <c:noMultiLvlLbl val="1"/>
      </c:catAx>
    </c:plotArea>
    <c:legend>
      <c:legendPos val="b"/>
      <c:layout>
        <c:manualLayout>
          <c:xMode val="edge"/>
          <c:yMode val="edge"/>
          <c:x val="3.3930906051422171E-4"/>
          <c:y val="0.826230785908595"/>
          <c:w val="0.99477214979708584"/>
          <c:h val="0.1380731386233533"/>
        </c:manualLayout>
      </c:layout>
      <c:overlay val="0"/>
      <c:txPr>
        <a:bodyPr/>
        <a:lstStyle/>
        <a:p>
          <a:pPr>
            <a:defRPr sz="4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/>
              <a:t>Duration Status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rgbClr val="0000FF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rgbClr val="00FF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('B '!$A$1,'B '!$A$5:$A$6)</c:f>
              <c:strCache>
                <c:ptCount val="3"/>
                <c:pt idx="0">
                  <c:v>Duration Status</c:v>
                </c:pt>
                <c:pt idx="1">
                  <c:v>Time Elapsed in %</c:v>
                </c:pt>
                <c:pt idx="2">
                  <c:v>Time Remaining in %</c:v>
                </c:pt>
              </c:strCache>
            </c:strRef>
          </c:cat>
          <c:val>
            <c:numRef>
              <c:f>('B '!$B$1,'B '!$B$5:$B$6)</c:f>
              <c:numCache>
                <c:formatCode>0.00%</c:formatCode>
                <c:ptCount val="3"/>
                <c:pt idx="1">
                  <c:v>0.56578947368421051</c:v>
                </c:pt>
                <c:pt idx="2">
                  <c:v>0.43421052631578949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Project</a:t>
            </a:r>
            <a:r>
              <a:rPr lang="en-US" baseline="0"/>
              <a:t> Scope Progress Status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9075668616588649"/>
          <c:y val="0.22373758708674923"/>
          <c:w val="0.51502731556554027"/>
          <c:h val="0.561949671182511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'C'!$C$2</c:f>
              <c:strCache>
                <c:ptCount val="1"/>
                <c:pt idx="0">
                  <c:v>%Planned </c:v>
                </c:pt>
              </c:strCache>
            </c:strRef>
          </c:tx>
          <c:spPr>
            <a:solidFill>
              <a:srgbClr val="00FF00"/>
            </a:solidFill>
            <a:ln>
              <a:solidFill>
                <a:srgbClr val="00FF00"/>
              </a:solidFill>
            </a:ln>
            <a:effectLst/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rgbClr val="0000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'C'!$B$3:$B$11</c:f>
              <c:strCache>
                <c:ptCount val="9"/>
                <c:pt idx="0">
                  <c:v>Overall Project % Progress</c:v>
                </c:pt>
                <c:pt idx="1">
                  <c:v>PRELIMINARIES</c:v>
                </c:pt>
                <c:pt idx="2">
                  <c:v>ENABLING WORKS</c:v>
                </c:pt>
                <c:pt idx="3">
                  <c:v>CIVIL AND STRUCTURAL WORKS</c:v>
                </c:pt>
                <c:pt idx="4">
                  <c:v>MEP WORKS</c:v>
                </c:pt>
                <c:pt idx="5">
                  <c:v>THERMAL AND MOISTURE PROTECTION</c:v>
                </c:pt>
                <c:pt idx="6">
                  <c:v>EXTERNAL CIVIL WORKS</c:v>
                </c:pt>
                <c:pt idx="7">
                  <c:v>SPECIALTIES</c:v>
                </c:pt>
                <c:pt idx="8">
                  <c:v>PROVISIONAL SUM</c:v>
                </c:pt>
              </c:strCache>
            </c:strRef>
          </c:cat>
          <c:val>
            <c:numRef>
              <c:f>'C'!$C$3:$C$11</c:f>
              <c:numCache>
                <c:formatCode>0.00%</c:formatCode>
                <c:ptCount val="9"/>
                <c:pt idx="0">
                  <c:v>0.78502327026688201</c:v>
                </c:pt>
                <c:pt idx="1">
                  <c:v>0.674513016736913</c:v>
                </c:pt>
                <c:pt idx="2">
                  <c:v>1</c:v>
                </c:pt>
                <c:pt idx="3">
                  <c:v>0.9</c:v>
                </c:pt>
                <c:pt idx="4">
                  <c:v>0.13500000000000001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'C'!$D$2</c:f>
              <c:strCache>
                <c:ptCount val="1"/>
                <c:pt idx="0">
                  <c:v>%Actual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'C'!$B$3:$B$11</c:f>
              <c:strCache>
                <c:ptCount val="9"/>
                <c:pt idx="0">
                  <c:v>Overall Project % Progress</c:v>
                </c:pt>
                <c:pt idx="1">
                  <c:v>PRELIMINARIES</c:v>
                </c:pt>
                <c:pt idx="2">
                  <c:v>ENABLING WORKS</c:v>
                </c:pt>
                <c:pt idx="3">
                  <c:v>CIVIL AND STRUCTURAL WORKS</c:v>
                </c:pt>
                <c:pt idx="4">
                  <c:v>MEP WORKS</c:v>
                </c:pt>
                <c:pt idx="5">
                  <c:v>THERMAL AND MOISTURE PROTECTION</c:v>
                </c:pt>
                <c:pt idx="6">
                  <c:v>EXTERNAL CIVIL WORKS</c:v>
                </c:pt>
                <c:pt idx="7">
                  <c:v>SPECIALTIES</c:v>
                </c:pt>
                <c:pt idx="8">
                  <c:v>PROVISIONAL SUM</c:v>
                </c:pt>
              </c:strCache>
            </c:strRef>
          </c:cat>
          <c:val>
            <c:numRef>
              <c:f>'C'!$D$3:$D$11</c:f>
              <c:numCache>
                <c:formatCode>0.00%</c:formatCode>
                <c:ptCount val="9"/>
                <c:pt idx="0">
                  <c:v>0.45482076191563647</c:v>
                </c:pt>
                <c:pt idx="1">
                  <c:v>0.674513016736913</c:v>
                </c:pt>
                <c:pt idx="2">
                  <c:v>0.9905945148483668</c:v>
                </c:pt>
                <c:pt idx="3">
                  <c:v>0.77974011223327311</c:v>
                </c:pt>
                <c:pt idx="4">
                  <c:v>8.0666247397684118E-2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'C'!$E$2</c:f>
              <c:strCache>
                <c:ptCount val="1"/>
                <c:pt idx="0">
                  <c:v>% Variance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rgbClr val="C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'C'!$B$3:$B$11</c:f>
              <c:strCache>
                <c:ptCount val="9"/>
                <c:pt idx="0">
                  <c:v>Overall Project % Progress</c:v>
                </c:pt>
                <c:pt idx="1">
                  <c:v>PRELIMINARIES</c:v>
                </c:pt>
                <c:pt idx="2">
                  <c:v>ENABLING WORKS</c:v>
                </c:pt>
                <c:pt idx="3">
                  <c:v>CIVIL AND STRUCTURAL WORKS</c:v>
                </c:pt>
                <c:pt idx="4">
                  <c:v>MEP WORKS</c:v>
                </c:pt>
                <c:pt idx="5">
                  <c:v>THERMAL AND MOISTURE PROTECTION</c:v>
                </c:pt>
                <c:pt idx="6">
                  <c:v>EXTERNAL CIVIL WORKS</c:v>
                </c:pt>
                <c:pt idx="7">
                  <c:v>SPECIALTIES</c:v>
                </c:pt>
                <c:pt idx="8">
                  <c:v>PROVISIONAL SUM</c:v>
                </c:pt>
              </c:strCache>
            </c:strRef>
          </c:cat>
          <c:val>
            <c:numRef>
              <c:f>'C'!$E$3:$E$11</c:f>
              <c:numCache>
                <c:formatCode>0.00%</c:formatCode>
                <c:ptCount val="9"/>
                <c:pt idx="0">
                  <c:v>-0.33020250835124554</c:v>
                </c:pt>
                <c:pt idx="1">
                  <c:v>0</c:v>
                </c:pt>
                <c:pt idx="2">
                  <c:v>-9.4054851516331972E-3</c:v>
                </c:pt>
                <c:pt idx="3">
                  <c:v>-0.12025988776672691</c:v>
                </c:pt>
                <c:pt idx="4">
                  <c:v>-5.4333752602315891E-2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00"/>
        <c:axId val="63631744"/>
        <c:axId val="63633280"/>
      </c:barChart>
      <c:catAx>
        <c:axId val="636317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633280"/>
        <c:crossesAt val="0"/>
        <c:auto val="1"/>
        <c:lblAlgn val="ctr"/>
        <c:lblOffset val="100"/>
        <c:noMultiLvlLbl val="0"/>
      </c:catAx>
      <c:valAx>
        <c:axId val="6363328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631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Project</a:t>
            </a:r>
            <a:r>
              <a:rPr lang="en-US" sz="1000" baseline="0"/>
              <a:t> Scope Progress - Next Period</a:t>
            </a:r>
            <a:endParaRPr lang="en-US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D!$I$3</c:f>
              <c:strCache>
                <c:ptCount val="1"/>
                <c:pt idx="0">
                  <c:v>%Planned 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D!$H$4:$H$12</c:f>
              <c:strCache>
                <c:ptCount val="9"/>
                <c:pt idx="0">
                  <c:v>Overall Project % Progress</c:v>
                </c:pt>
                <c:pt idx="1">
                  <c:v>PRELIMINARIES</c:v>
                </c:pt>
                <c:pt idx="2">
                  <c:v>ENABLING WORKS</c:v>
                </c:pt>
                <c:pt idx="3">
                  <c:v>CIVIL AND STRUCTURAL WORKS</c:v>
                </c:pt>
                <c:pt idx="4">
                  <c:v>MEP WORKS</c:v>
                </c:pt>
                <c:pt idx="5">
                  <c:v>THERMAL AND MOISTURE PROTECTION</c:v>
                </c:pt>
                <c:pt idx="6">
                  <c:v>EXTERNAL CIVIL WORKS</c:v>
                </c:pt>
                <c:pt idx="7">
                  <c:v>SPECIALTIES</c:v>
                </c:pt>
                <c:pt idx="8">
                  <c:v>PROVISIONAL SUM</c:v>
                </c:pt>
              </c:strCache>
            </c:strRef>
          </c:cat>
          <c:val>
            <c:numRef>
              <c:f>D!$I$4:$I$12</c:f>
              <c:numCache>
                <c:formatCode>0.00%</c:formatCode>
                <c:ptCount val="9"/>
                <c:pt idx="0">
                  <c:v>0.80815850091735086</c:v>
                </c:pt>
                <c:pt idx="1">
                  <c:v>0.67922823633354978</c:v>
                </c:pt>
                <c:pt idx="2">
                  <c:v>1.0000791523673296</c:v>
                </c:pt>
                <c:pt idx="3">
                  <c:v>0.92178951597774383</c:v>
                </c:pt>
                <c:pt idx="4">
                  <c:v>0.16495351729374336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D!$J$3</c:f>
              <c:strCache>
                <c:ptCount val="1"/>
                <c:pt idx="0">
                  <c:v>2Wk Forecast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D!$H$4:$H$12</c:f>
              <c:strCache>
                <c:ptCount val="9"/>
                <c:pt idx="0">
                  <c:v>Overall Project % Progress</c:v>
                </c:pt>
                <c:pt idx="1">
                  <c:v>PRELIMINARIES</c:v>
                </c:pt>
                <c:pt idx="2">
                  <c:v>ENABLING WORKS</c:v>
                </c:pt>
                <c:pt idx="3">
                  <c:v>CIVIL AND STRUCTURAL WORKS</c:v>
                </c:pt>
                <c:pt idx="4">
                  <c:v>MEP WORKS</c:v>
                </c:pt>
                <c:pt idx="5">
                  <c:v>THERMAL AND MOISTURE PROTECTION</c:v>
                </c:pt>
                <c:pt idx="6">
                  <c:v>EXTERNAL CIVIL WORKS</c:v>
                </c:pt>
                <c:pt idx="7">
                  <c:v>SPECIALTIES</c:v>
                </c:pt>
                <c:pt idx="8">
                  <c:v>PROVISIONAL SUM</c:v>
                </c:pt>
              </c:strCache>
            </c:strRef>
          </c:cat>
          <c:val>
            <c:numRef>
              <c:f>D!$J$4:$J$12</c:f>
              <c:numCache>
                <c:formatCode>0.00%</c:formatCode>
                <c:ptCount val="9"/>
                <c:pt idx="0">
                  <c:v>0.47795599256610538</c:v>
                </c:pt>
                <c:pt idx="1">
                  <c:v>0.67588206678807183</c:v>
                </c:pt>
                <c:pt idx="2">
                  <c:v>0.99061749650390185</c:v>
                </c:pt>
                <c:pt idx="3">
                  <c:v>0.78606663369270513</c:v>
                </c:pt>
                <c:pt idx="4">
                  <c:v>8.9363162470873239E-2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D!$K$3</c:f>
              <c:strCache>
                <c:ptCount val="1"/>
                <c:pt idx="0">
                  <c:v>% Variance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D!$H$4:$H$12</c:f>
              <c:strCache>
                <c:ptCount val="9"/>
                <c:pt idx="0">
                  <c:v>Overall Project % Progress</c:v>
                </c:pt>
                <c:pt idx="1">
                  <c:v>PRELIMINARIES</c:v>
                </c:pt>
                <c:pt idx="2">
                  <c:v>ENABLING WORKS</c:v>
                </c:pt>
                <c:pt idx="3">
                  <c:v>CIVIL AND STRUCTURAL WORKS</c:v>
                </c:pt>
                <c:pt idx="4">
                  <c:v>MEP WORKS</c:v>
                </c:pt>
                <c:pt idx="5">
                  <c:v>THERMAL AND MOISTURE PROTECTION</c:v>
                </c:pt>
                <c:pt idx="6">
                  <c:v>EXTERNAL CIVIL WORKS</c:v>
                </c:pt>
                <c:pt idx="7">
                  <c:v>SPECIALTIES</c:v>
                </c:pt>
                <c:pt idx="8">
                  <c:v>PROVISIONAL SUM</c:v>
                </c:pt>
              </c:strCache>
            </c:strRef>
          </c:cat>
          <c:val>
            <c:numRef>
              <c:f>D!$K$4:$K$12</c:f>
              <c:numCache>
                <c:formatCode>0.00%</c:formatCode>
                <c:ptCount val="9"/>
                <c:pt idx="0">
                  <c:v>-0.33020250835124548</c:v>
                </c:pt>
                <c:pt idx="1">
                  <c:v>-3.3461695454779505E-3</c:v>
                </c:pt>
                <c:pt idx="2">
                  <c:v>-9.4616558634277315E-3</c:v>
                </c:pt>
                <c:pt idx="3">
                  <c:v>-0.1357228822850387</c:v>
                </c:pt>
                <c:pt idx="4">
                  <c:v>-7.5590354822870118E-2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3800832"/>
        <c:axId val="63802368"/>
      </c:barChart>
      <c:catAx>
        <c:axId val="638008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02368"/>
        <c:crosses val="autoZero"/>
        <c:auto val="1"/>
        <c:lblAlgn val="ctr"/>
        <c:lblOffset val="100"/>
        <c:noMultiLvlLbl val="0"/>
      </c:catAx>
      <c:valAx>
        <c:axId val="6380236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00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Project</a:t>
            </a:r>
            <a:r>
              <a:rPr lang="en-US" sz="1000" baseline="0"/>
              <a:t> Scope Progress - Next 2 Period</a:t>
            </a:r>
            <a:endParaRPr lang="en-US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D!$O$3</c:f>
              <c:strCache>
                <c:ptCount val="1"/>
                <c:pt idx="0">
                  <c:v>%Planned 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D!$N$4:$N$12</c:f>
              <c:strCache>
                <c:ptCount val="9"/>
                <c:pt idx="0">
                  <c:v>Overall Project % Progress (Forecast)</c:v>
                </c:pt>
                <c:pt idx="1">
                  <c:v>PRELIMINARIES</c:v>
                </c:pt>
                <c:pt idx="2">
                  <c:v>ENABLING WORKS</c:v>
                </c:pt>
                <c:pt idx="3">
                  <c:v>CIVIL AND STRUCTURAL WORKS</c:v>
                </c:pt>
                <c:pt idx="4">
                  <c:v>MEP WORKS</c:v>
                </c:pt>
                <c:pt idx="5">
                  <c:v>THERMAL AND MOISTURE PROTECTION</c:v>
                </c:pt>
                <c:pt idx="6">
                  <c:v>EXTERNAL CIVIL WORKS</c:v>
                </c:pt>
                <c:pt idx="7">
                  <c:v>SPECIALTIES</c:v>
                </c:pt>
                <c:pt idx="8">
                  <c:v>PROVISIONAL SUM</c:v>
                </c:pt>
              </c:strCache>
            </c:strRef>
          </c:cat>
          <c:val>
            <c:numRef>
              <c:f>D!$O$4:$O$12</c:f>
              <c:numCache>
                <c:formatCode>0.00%</c:formatCode>
                <c:ptCount val="9"/>
                <c:pt idx="0">
                  <c:v>0.83129373156781972</c:v>
                </c:pt>
                <c:pt idx="1">
                  <c:v>0.68394345593018657</c:v>
                </c:pt>
                <c:pt idx="2">
                  <c:v>1.0001583047346592</c:v>
                </c:pt>
                <c:pt idx="3">
                  <c:v>0.94357903195548765</c:v>
                </c:pt>
                <c:pt idx="4">
                  <c:v>0.1949070345874867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D!$P$3</c:f>
              <c:strCache>
                <c:ptCount val="1"/>
                <c:pt idx="0">
                  <c:v>4Wk Forecast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rgbClr val="0000FF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D!$N$4:$N$12</c:f>
              <c:strCache>
                <c:ptCount val="9"/>
                <c:pt idx="0">
                  <c:v>Overall Project % Progress (Forecast)</c:v>
                </c:pt>
                <c:pt idx="1">
                  <c:v>PRELIMINARIES</c:v>
                </c:pt>
                <c:pt idx="2">
                  <c:v>ENABLING WORKS</c:v>
                </c:pt>
                <c:pt idx="3">
                  <c:v>CIVIL AND STRUCTURAL WORKS</c:v>
                </c:pt>
                <c:pt idx="4">
                  <c:v>MEP WORKS</c:v>
                </c:pt>
                <c:pt idx="5">
                  <c:v>THERMAL AND MOISTURE PROTECTION</c:v>
                </c:pt>
                <c:pt idx="6">
                  <c:v>EXTERNAL CIVIL WORKS</c:v>
                </c:pt>
                <c:pt idx="7">
                  <c:v>SPECIALTIES</c:v>
                </c:pt>
                <c:pt idx="8">
                  <c:v>PROVISIONAL SUM</c:v>
                </c:pt>
              </c:strCache>
            </c:strRef>
          </c:cat>
          <c:val>
            <c:numRef>
              <c:f>D!$P$4:$P$12</c:f>
              <c:numCache>
                <c:formatCode>0.00%</c:formatCode>
                <c:ptCount val="9"/>
                <c:pt idx="0">
                  <c:v>0.50109122321657429</c:v>
                </c:pt>
                <c:pt idx="1">
                  <c:v>0.67725111683923067</c:v>
                </c:pt>
                <c:pt idx="2">
                  <c:v>0.9906404781594369</c:v>
                </c:pt>
                <c:pt idx="3">
                  <c:v>0.79239315515213715</c:v>
                </c:pt>
                <c:pt idx="4">
                  <c:v>9.806007754406236E-2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D!$Q$3</c:f>
              <c:strCache>
                <c:ptCount val="1"/>
                <c:pt idx="0">
                  <c:v>% Variance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D!$N$4:$N$12</c:f>
              <c:strCache>
                <c:ptCount val="9"/>
                <c:pt idx="0">
                  <c:v>Overall Project % Progress (Forecast)</c:v>
                </c:pt>
                <c:pt idx="1">
                  <c:v>PRELIMINARIES</c:v>
                </c:pt>
                <c:pt idx="2">
                  <c:v>ENABLING WORKS</c:v>
                </c:pt>
                <c:pt idx="3">
                  <c:v>CIVIL AND STRUCTURAL WORKS</c:v>
                </c:pt>
                <c:pt idx="4">
                  <c:v>MEP WORKS</c:v>
                </c:pt>
                <c:pt idx="5">
                  <c:v>THERMAL AND MOISTURE PROTECTION</c:v>
                </c:pt>
                <c:pt idx="6">
                  <c:v>EXTERNAL CIVIL WORKS</c:v>
                </c:pt>
                <c:pt idx="7">
                  <c:v>SPECIALTIES</c:v>
                </c:pt>
                <c:pt idx="8">
                  <c:v>PROVISIONAL SUM</c:v>
                </c:pt>
              </c:strCache>
            </c:strRef>
          </c:cat>
          <c:val>
            <c:numRef>
              <c:f>D!$Q$4:$Q$12</c:f>
              <c:numCache>
                <c:formatCode>0.00%</c:formatCode>
                <c:ptCount val="9"/>
                <c:pt idx="0">
                  <c:v>-0.33020250835124543</c:v>
                </c:pt>
                <c:pt idx="1">
                  <c:v>-6.6923390909559011E-3</c:v>
                </c:pt>
                <c:pt idx="2">
                  <c:v>-9.5178265752222657E-3</c:v>
                </c:pt>
                <c:pt idx="3">
                  <c:v>-0.15118587680335049</c:v>
                </c:pt>
                <c:pt idx="4">
                  <c:v>-9.6846957043424345E-2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3821696"/>
        <c:axId val="63823232"/>
      </c:barChart>
      <c:catAx>
        <c:axId val="638216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23232"/>
        <c:crosses val="autoZero"/>
        <c:auto val="1"/>
        <c:lblAlgn val="ctr"/>
        <c:lblOffset val="100"/>
        <c:noMultiLvlLbl val="0"/>
      </c:catAx>
      <c:valAx>
        <c:axId val="6382323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21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Project</a:t>
            </a:r>
            <a:r>
              <a:rPr lang="en-US" sz="1000" baseline="0"/>
              <a:t> Scope Progress Status</a:t>
            </a:r>
            <a:endParaRPr lang="en-US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1210336658638801"/>
          <c:y val="0.12475316500869602"/>
          <c:w val="0.71225610336973566"/>
          <c:h val="0.720500435259230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D!$C$3</c:f>
              <c:strCache>
                <c:ptCount val="1"/>
                <c:pt idx="0">
                  <c:v>%Planned </c:v>
                </c:pt>
              </c:strCache>
            </c:strRef>
          </c:tx>
          <c:spPr>
            <a:solidFill>
              <a:srgbClr val="00FF00"/>
            </a:solidFill>
            <a:ln>
              <a:solidFill>
                <a:srgbClr val="00FF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D!$B$4:$B$12</c:f>
              <c:strCache>
                <c:ptCount val="9"/>
                <c:pt idx="0">
                  <c:v>Overall Project % Progress</c:v>
                </c:pt>
                <c:pt idx="1">
                  <c:v>PRELIMINARIES</c:v>
                </c:pt>
                <c:pt idx="2">
                  <c:v>ENABLING WORKS</c:v>
                </c:pt>
                <c:pt idx="3">
                  <c:v>CIVIL AND STRUCTURAL WORKS</c:v>
                </c:pt>
                <c:pt idx="4">
                  <c:v>MEP WORKS</c:v>
                </c:pt>
                <c:pt idx="5">
                  <c:v>THERMAL AND MOISTURE PROTECTION</c:v>
                </c:pt>
                <c:pt idx="6">
                  <c:v>EXTERNAL CIVIL WORKS</c:v>
                </c:pt>
                <c:pt idx="7">
                  <c:v>SPECIALTIES</c:v>
                </c:pt>
                <c:pt idx="8">
                  <c:v>PROVISIONAL SUM</c:v>
                </c:pt>
              </c:strCache>
            </c:strRef>
          </c:cat>
          <c:val>
            <c:numRef>
              <c:f>D!$C$4:$C$12</c:f>
              <c:numCache>
                <c:formatCode>0.00%</c:formatCode>
                <c:ptCount val="9"/>
                <c:pt idx="0">
                  <c:v>0.78502327026688201</c:v>
                </c:pt>
                <c:pt idx="1">
                  <c:v>0.674513016736913</c:v>
                </c:pt>
                <c:pt idx="2">
                  <c:v>1</c:v>
                </c:pt>
                <c:pt idx="3">
                  <c:v>0.9</c:v>
                </c:pt>
                <c:pt idx="4">
                  <c:v>0.13500000000000001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D!$D$3</c:f>
              <c:strCache>
                <c:ptCount val="1"/>
                <c:pt idx="0">
                  <c:v>%Actual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D!$B$4:$B$12</c:f>
              <c:strCache>
                <c:ptCount val="9"/>
                <c:pt idx="0">
                  <c:v>Overall Project % Progress</c:v>
                </c:pt>
                <c:pt idx="1">
                  <c:v>PRELIMINARIES</c:v>
                </c:pt>
                <c:pt idx="2">
                  <c:v>ENABLING WORKS</c:v>
                </c:pt>
                <c:pt idx="3">
                  <c:v>CIVIL AND STRUCTURAL WORKS</c:v>
                </c:pt>
                <c:pt idx="4">
                  <c:v>MEP WORKS</c:v>
                </c:pt>
                <c:pt idx="5">
                  <c:v>THERMAL AND MOISTURE PROTECTION</c:v>
                </c:pt>
                <c:pt idx="6">
                  <c:v>EXTERNAL CIVIL WORKS</c:v>
                </c:pt>
                <c:pt idx="7">
                  <c:v>SPECIALTIES</c:v>
                </c:pt>
                <c:pt idx="8">
                  <c:v>PROVISIONAL SUM</c:v>
                </c:pt>
              </c:strCache>
            </c:strRef>
          </c:cat>
          <c:val>
            <c:numRef>
              <c:f>D!$D$4:$D$12</c:f>
              <c:numCache>
                <c:formatCode>0.00%</c:formatCode>
                <c:ptCount val="9"/>
                <c:pt idx="0">
                  <c:v>0.45482076191563647</c:v>
                </c:pt>
                <c:pt idx="1">
                  <c:v>0.674513016736913</c:v>
                </c:pt>
                <c:pt idx="2">
                  <c:v>0.9905945148483668</c:v>
                </c:pt>
                <c:pt idx="3">
                  <c:v>0.77974011223327311</c:v>
                </c:pt>
                <c:pt idx="4">
                  <c:v>8.0666247397684118E-2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D!$E$3</c:f>
              <c:strCache>
                <c:ptCount val="1"/>
                <c:pt idx="0">
                  <c:v>% Variance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D!$B$4:$B$12</c:f>
              <c:strCache>
                <c:ptCount val="9"/>
                <c:pt idx="0">
                  <c:v>Overall Project % Progress</c:v>
                </c:pt>
                <c:pt idx="1">
                  <c:v>PRELIMINARIES</c:v>
                </c:pt>
                <c:pt idx="2">
                  <c:v>ENABLING WORKS</c:v>
                </c:pt>
                <c:pt idx="3">
                  <c:v>CIVIL AND STRUCTURAL WORKS</c:v>
                </c:pt>
                <c:pt idx="4">
                  <c:v>MEP WORKS</c:v>
                </c:pt>
                <c:pt idx="5">
                  <c:v>THERMAL AND MOISTURE PROTECTION</c:v>
                </c:pt>
                <c:pt idx="6">
                  <c:v>EXTERNAL CIVIL WORKS</c:v>
                </c:pt>
                <c:pt idx="7">
                  <c:v>SPECIALTIES</c:v>
                </c:pt>
                <c:pt idx="8">
                  <c:v>PROVISIONAL SUM</c:v>
                </c:pt>
              </c:strCache>
            </c:strRef>
          </c:cat>
          <c:val>
            <c:numRef>
              <c:f>D!$E$4:$E$12</c:f>
              <c:numCache>
                <c:formatCode>0.00%</c:formatCode>
                <c:ptCount val="9"/>
                <c:pt idx="0">
                  <c:v>-0.33020250835124554</c:v>
                </c:pt>
                <c:pt idx="1">
                  <c:v>0</c:v>
                </c:pt>
                <c:pt idx="2">
                  <c:v>-9.4054851516331972E-3</c:v>
                </c:pt>
                <c:pt idx="3">
                  <c:v>-0.12025988776672691</c:v>
                </c:pt>
                <c:pt idx="4">
                  <c:v>-5.4333752602315891E-2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051456"/>
        <c:axId val="64057344"/>
      </c:barChart>
      <c:catAx>
        <c:axId val="640514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57344"/>
        <c:crosses val="autoZero"/>
        <c:auto val="1"/>
        <c:lblAlgn val="ctr"/>
        <c:lblOffset val="100"/>
        <c:noMultiLvlLbl val="0"/>
      </c:catAx>
      <c:valAx>
        <c:axId val="64057344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51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Project</a:t>
            </a:r>
            <a:r>
              <a:rPr lang="en-US" sz="1000" baseline="0"/>
              <a:t> Scope Progress </a:t>
            </a:r>
          </a:p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aseline="0"/>
              <a:t>Next 4 Weeks</a:t>
            </a:r>
            <a:endParaRPr lang="en-US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913600080566071"/>
          <c:y val="0.20223132969034607"/>
          <c:w val="0.80554363316221045"/>
          <c:h val="0.34531467378053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D!$O$3</c:f>
              <c:strCache>
                <c:ptCount val="1"/>
                <c:pt idx="0">
                  <c:v>%Planned 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D!$N$4:$N$12</c:f>
              <c:strCache>
                <c:ptCount val="9"/>
                <c:pt idx="0">
                  <c:v>Overall Project % Progress (Forecast)</c:v>
                </c:pt>
                <c:pt idx="1">
                  <c:v>PRELIMINARIES</c:v>
                </c:pt>
                <c:pt idx="2">
                  <c:v>ENABLING WORKS</c:v>
                </c:pt>
                <c:pt idx="3">
                  <c:v>CIVIL AND STRUCTURAL WORKS</c:v>
                </c:pt>
                <c:pt idx="4">
                  <c:v>MEP WORKS</c:v>
                </c:pt>
                <c:pt idx="5">
                  <c:v>THERMAL AND MOISTURE PROTECTION</c:v>
                </c:pt>
                <c:pt idx="6">
                  <c:v>EXTERNAL CIVIL WORKS</c:v>
                </c:pt>
                <c:pt idx="7">
                  <c:v>SPECIALTIES</c:v>
                </c:pt>
                <c:pt idx="8">
                  <c:v>PROVISIONAL SUM</c:v>
                </c:pt>
              </c:strCache>
            </c:strRef>
          </c:cat>
          <c:val>
            <c:numRef>
              <c:f>D!$O$4:$O$12</c:f>
              <c:numCache>
                <c:formatCode>0.00%</c:formatCode>
                <c:ptCount val="9"/>
                <c:pt idx="0">
                  <c:v>0.83129373156781972</c:v>
                </c:pt>
                <c:pt idx="1">
                  <c:v>0.68394345593018657</c:v>
                </c:pt>
                <c:pt idx="2">
                  <c:v>1.0001583047346592</c:v>
                </c:pt>
                <c:pt idx="3">
                  <c:v>0.94357903195548765</c:v>
                </c:pt>
                <c:pt idx="4">
                  <c:v>0.1949070345874867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D!$P$3</c:f>
              <c:strCache>
                <c:ptCount val="1"/>
                <c:pt idx="0">
                  <c:v>4Wk Forecast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rgbClr val="0000FF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D!$N$4:$N$12</c:f>
              <c:strCache>
                <c:ptCount val="9"/>
                <c:pt idx="0">
                  <c:v>Overall Project % Progress (Forecast)</c:v>
                </c:pt>
                <c:pt idx="1">
                  <c:v>PRELIMINARIES</c:v>
                </c:pt>
                <c:pt idx="2">
                  <c:v>ENABLING WORKS</c:v>
                </c:pt>
                <c:pt idx="3">
                  <c:v>CIVIL AND STRUCTURAL WORKS</c:v>
                </c:pt>
                <c:pt idx="4">
                  <c:v>MEP WORKS</c:v>
                </c:pt>
                <c:pt idx="5">
                  <c:v>THERMAL AND MOISTURE PROTECTION</c:v>
                </c:pt>
                <c:pt idx="6">
                  <c:v>EXTERNAL CIVIL WORKS</c:v>
                </c:pt>
                <c:pt idx="7">
                  <c:v>SPECIALTIES</c:v>
                </c:pt>
                <c:pt idx="8">
                  <c:v>PROVISIONAL SUM</c:v>
                </c:pt>
              </c:strCache>
            </c:strRef>
          </c:cat>
          <c:val>
            <c:numRef>
              <c:f>D!$P$4:$P$12</c:f>
              <c:numCache>
                <c:formatCode>0.00%</c:formatCode>
                <c:ptCount val="9"/>
                <c:pt idx="0">
                  <c:v>0.50109122321657429</c:v>
                </c:pt>
                <c:pt idx="1">
                  <c:v>0.67725111683923067</c:v>
                </c:pt>
                <c:pt idx="2">
                  <c:v>0.9906404781594369</c:v>
                </c:pt>
                <c:pt idx="3">
                  <c:v>0.79239315515213715</c:v>
                </c:pt>
                <c:pt idx="4">
                  <c:v>9.806007754406236E-2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D!$Q$3</c:f>
              <c:strCache>
                <c:ptCount val="1"/>
                <c:pt idx="0">
                  <c:v>% Variance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D!$N$4:$N$12</c:f>
              <c:strCache>
                <c:ptCount val="9"/>
                <c:pt idx="0">
                  <c:v>Overall Project % Progress (Forecast)</c:v>
                </c:pt>
                <c:pt idx="1">
                  <c:v>PRELIMINARIES</c:v>
                </c:pt>
                <c:pt idx="2">
                  <c:v>ENABLING WORKS</c:v>
                </c:pt>
                <c:pt idx="3">
                  <c:v>CIVIL AND STRUCTURAL WORKS</c:v>
                </c:pt>
                <c:pt idx="4">
                  <c:v>MEP WORKS</c:v>
                </c:pt>
                <c:pt idx="5">
                  <c:v>THERMAL AND MOISTURE PROTECTION</c:v>
                </c:pt>
                <c:pt idx="6">
                  <c:v>EXTERNAL CIVIL WORKS</c:v>
                </c:pt>
                <c:pt idx="7">
                  <c:v>SPECIALTIES</c:v>
                </c:pt>
                <c:pt idx="8">
                  <c:v>PROVISIONAL SUM</c:v>
                </c:pt>
              </c:strCache>
            </c:strRef>
          </c:cat>
          <c:val>
            <c:numRef>
              <c:f>D!$Q$4:$Q$12</c:f>
              <c:numCache>
                <c:formatCode>0.00%</c:formatCode>
                <c:ptCount val="9"/>
                <c:pt idx="0">
                  <c:v>-0.33020250835124543</c:v>
                </c:pt>
                <c:pt idx="1">
                  <c:v>-6.6923390909559011E-3</c:v>
                </c:pt>
                <c:pt idx="2">
                  <c:v>-9.5178265752222657E-3</c:v>
                </c:pt>
                <c:pt idx="3">
                  <c:v>-0.15118587680335049</c:v>
                </c:pt>
                <c:pt idx="4">
                  <c:v>-9.6846957043424345E-2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084224"/>
        <c:axId val="65015808"/>
      </c:barChart>
      <c:catAx>
        <c:axId val="6408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015808"/>
        <c:crosses val="autoZero"/>
        <c:auto val="1"/>
        <c:lblAlgn val="ctr"/>
        <c:lblOffset val="100"/>
        <c:noMultiLvlLbl val="0"/>
      </c:catAx>
      <c:valAx>
        <c:axId val="6501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84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063896568508736"/>
          <c:y val="0.22017939230576161"/>
          <c:w val="0.19361030591177256"/>
          <c:h val="5.71842557779033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/>
              <a:t>Prequalification</a:t>
            </a:r>
            <a:r>
              <a:rPr lang="en-US" sz="1050" baseline="0"/>
              <a:t> Status</a:t>
            </a:r>
            <a:endParaRPr lang="en-US" sz="105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E!$B$2</c:f>
              <c:strCache>
                <c:ptCount val="1"/>
                <c:pt idx="0">
                  <c:v>Plan to Submit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E!$A$3:$A$7</c:f>
              <c:strCache>
                <c:ptCount val="5"/>
                <c:pt idx="0">
                  <c:v>Civil/Structural</c:v>
                </c:pt>
                <c:pt idx="1">
                  <c:v>Arch. (Excl. ID Fit-Out)</c:v>
                </c:pt>
                <c:pt idx="2">
                  <c:v>Mechanical</c:v>
                </c:pt>
                <c:pt idx="3">
                  <c:v>Electrical</c:v>
                </c:pt>
                <c:pt idx="4">
                  <c:v>ELV</c:v>
                </c:pt>
              </c:strCache>
            </c:strRef>
          </c:cat>
          <c:val>
            <c:numRef>
              <c:f>E!$B$3:$B$7</c:f>
              <c:numCache>
                <c:formatCode>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E!$C$2</c:f>
              <c:strCache>
                <c:ptCount val="1"/>
                <c:pt idx="0">
                  <c:v>Submitted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E!$A$3:$A$7</c:f>
              <c:strCache>
                <c:ptCount val="5"/>
                <c:pt idx="0">
                  <c:v>Civil/Structural</c:v>
                </c:pt>
                <c:pt idx="1">
                  <c:v>Arch. (Excl. ID Fit-Out)</c:v>
                </c:pt>
                <c:pt idx="2">
                  <c:v>Mechanical</c:v>
                </c:pt>
                <c:pt idx="3">
                  <c:v>Electrical</c:v>
                </c:pt>
                <c:pt idx="4">
                  <c:v>ELV</c:v>
                </c:pt>
              </c:strCache>
            </c:strRef>
          </c:cat>
          <c:val>
            <c:numRef>
              <c:f>E!$C$3:$C$7</c:f>
              <c:numCache>
                <c:formatCode>0%</c:formatCod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strRef>
              <c:f>E!$D$2</c:f>
              <c:strCache>
                <c:ptCount val="1"/>
                <c:pt idx="0">
                  <c:v>%Approved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E!$A$3:$A$7</c:f>
              <c:strCache>
                <c:ptCount val="5"/>
                <c:pt idx="0">
                  <c:v>Civil/Structural</c:v>
                </c:pt>
                <c:pt idx="1">
                  <c:v>Arch. (Excl. ID Fit-Out)</c:v>
                </c:pt>
                <c:pt idx="2">
                  <c:v>Mechanical</c:v>
                </c:pt>
                <c:pt idx="3">
                  <c:v>Electrical</c:v>
                </c:pt>
                <c:pt idx="4">
                  <c:v>ELV</c:v>
                </c:pt>
              </c:strCache>
            </c:strRef>
          </c:cat>
          <c:val>
            <c:numRef>
              <c:f>E!$D$3:$D$7</c:f>
              <c:numCache>
                <c:formatCode>0%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0.93846153846153846</c:v>
                </c:pt>
                <c:pt idx="3">
                  <c:v>0.8571428571428571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E!$E$2</c:f>
              <c:strCache>
                <c:ptCount val="1"/>
                <c:pt idx="0">
                  <c:v>%Variance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E!$A$3:$A$7</c:f>
              <c:strCache>
                <c:ptCount val="5"/>
                <c:pt idx="0">
                  <c:v>Civil/Structural</c:v>
                </c:pt>
                <c:pt idx="1">
                  <c:v>Arch. (Excl. ID Fit-Out)</c:v>
                </c:pt>
                <c:pt idx="2">
                  <c:v>Mechanical</c:v>
                </c:pt>
                <c:pt idx="3">
                  <c:v>Electrical</c:v>
                </c:pt>
                <c:pt idx="4">
                  <c:v>ELV</c:v>
                </c:pt>
              </c:strCache>
            </c:strRef>
          </c:cat>
          <c:val>
            <c:numRef>
              <c:f>E!$E$3:$E$7</c:f>
              <c:numCache>
                <c:formatCode>0%</c:formatCode>
                <c:ptCount val="5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478656"/>
        <c:axId val="67480192"/>
      </c:barChart>
      <c:catAx>
        <c:axId val="6747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80192"/>
        <c:crosses val="autoZero"/>
        <c:auto val="1"/>
        <c:lblAlgn val="ctr"/>
        <c:lblOffset val="100"/>
        <c:noMultiLvlLbl val="0"/>
      </c:catAx>
      <c:valAx>
        <c:axId val="6748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78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/>
              <a:t>Shop Drawings Status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F!$F$2</c:f>
              <c:strCache>
                <c:ptCount val="1"/>
                <c:pt idx="0">
                  <c:v>Total Submittals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F!$A$3:$A$10</c:f>
              <c:strCache>
                <c:ptCount val="8"/>
                <c:pt idx="0">
                  <c:v>ARCH</c:v>
                </c:pt>
                <c:pt idx="1">
                  <c:v>ARCH. GENERAL SITE DEVELOPMENT</c:v>
                </c:pt>
                <c:pt idx="2">
                  <c:v>ELECTRICAL</c:v>
                </c:pt>
                <c:pt idx="3">
                  <c:v>ELECTRICAL-ELV</c:v>
                </c:pt>
                <c:pt idx="4">
                  <c:v>MECH</c:v>
                </c:pt>
                <c:pt idx="5">
                  <c:v>SPECIALIST</c:v>
                </c:pt>
                <c:pt idx="6">
                  <c:v>STRUCTURAL</c:v>
                </c:pt>
                <c:pt idx="7">
                  <c:v>STRUCTURAL-GENERAL AND ENABLING</c:v>
                </c:pt>
              </c:strCache>
            </c:strRef>
          </c:cat>
          <c:val>
            <c:numRef>
              <c:f>F!$F$3:$F$10</c:f>
              <c:numCache>
                <c:formatCode>General</c:formatCode>
                <c:ptCount val="8"/>
                <c:pt idx="0">
                  <c:v>81</c:v>
                </c:pt>
                <c:pt idx="1">
                  <c:v>4</c:v>
                </c:pt>
                <c:pt idx="2">
                  <c:v>57</c:v>
                </c:pt>
                <c:pt idx="3">
                  <c:v>36</c:v>
                </c:pt>
                <c:pt idx="4">
                  <c:v>87</c:v>
                </c:pt>
                <c:pt idx="5">
                  <c:v>2</c:v>
                </c:pt>
                <c:pt idx="6">
                  <c:v>55</c:v>
                </c:pt>
                <c:pt idx="7">
                  <c:v>9</c:v>
                </c:pt>
              </c:numCache>
            </c:numRef>
          </c:val>
        </c:ser>
        <c:ser>
          <c:idx val="1"/>
          <c:order val="1"/>
          <c:tx>
            <c:strRef>
              <c:f>F!$G$2</c:f>
              <c:strCache>
                <c:ptCount val="1"/>
                <c:pt idx="0">
                  <c:v>Plan to Submit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invertIfNegative val="0"/>
          <c:cat>
            <c:strRef>
              <c:f>F!$A$3:$A$10</c:f>
              <c:strCache>
                <c:ptCount val="8"/>
                <c:pt idx="0">
                  <c:v>ARCH</c:v>
                </c:pt>
                <c:pt idx="1">
                  <c:v>ARCH. GENERAL SITE DEVELOPMENT</c:v>
                </c:pt>
                <c:pt idx="2">
                  <c:v>ELECTRICAL</c:v>
                </c:pt>
                <c:pt idx="3">
                  <c:v>ELECTRICAL-ELV</c:v>
                </c:pt>
                <c:pt idx="4">
                  <c:v>MECH</c:v>
                </c:pt>
                <c:pt idx="5">
                  <c:v>SPECIALIST</c:v>
                </c:pt>
                <c:pt idx="6">
                  <c:v>STRUCTURAL</c:v>
                </c:pt>
                <c:pt idx="7">
                  <c:v>STRUCTURAL-GENERAL AND ENABLING</c:v>
                </c:pt>
              </c:strCache>
            </c:strRef>
          </c:cat>
          <c:val>
            <c:numRef>
              <c:f>F!$G$3:$G$10</c:f>
              <c:numCache>
                <c:formatCode>General</c:formatCode>
                <c:ptCount val="8"/>
                <c:pt idx="0">
                  <c:v>81</c:v>
                </c:pt>
                <c:pt idx="1">
                  <c:v>4</c:v>
                </c:pt>
                <c:pt idx="2">
                  <c:v>57</c:v>
                </c:pt>
                <c:pt idx="3">
                  <c:v>36</c:v>
                </c:pt>
                <c:pt idx="4">
                  <c:v>87</c:v>
                </c:pt>
                <c:pt idx="5">
                  <c:v>2</c:v>
                </c:pt>
                <c:pt idx="6">
                  <c:v>55</c:v>
                </c:pt>
                <c:pt idx="7">
                  <c:v>9</c:v>
                </c:pt>
              </c:numCache>
            </c:numRef>
          </c:val>
        </c:ser>
        <c:ser>
          <c:idx val="2"/>
          <c:order val="2"/>
          <c:tx>
            <c:strRef>
              <c:f>F!$H$2</c:f>
              <c:strCache>
                <c:ptCount val="1"/>
                <c:pt idx="0">
                  <c:v>Submitted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cat>
            <c:strRef>
              <c:f>F!$A$3:$A$10</c:f>
              <c:strCache>
                <c:ptCount val="8"/>
                <c:pt idx="0">
                  <c:v>ARCH</c:v>
                </c:pt>
                <c:pt idx="1">
                  <c:v>ARCH. GENERAL SITE DEVELOPMENT</c:v>
                </c:pt>
                <c:pt idx="2">
                  <c:v>ELECTRICAL</c:v>
                </c:pt>
                <c:pt idx="3">
                  <c:v>ELECTRICAL-ELV</c:v>
                </c:pt>
                <c:pt idx="4">
                  <c:v>MECH</c:v>
                </c:pt>
                <c:pt idx="5">
                  <c:v>SPECIALIST</c:v>
                </c:pt>
                <c:pt idx="6">
                  <c:v>STRUCTURAL</c:v>
                </c:pt>
                <c:pt idx="7">
                  <c:v>STRUCTURAL-GENERAL AND ENABLING</c:v>
                </c:pt>
              </c:strCache>
            </c:strRef>
          </c:cat>
          <c:val>
            <c:numRef>
              <c:f>F!$H$3:$H$10</c:f>
              <c:numCache>
                <c:formatCode>General</c:formatCode>
                <c:ptCount val="8"/>
                <c:pt idx="0">
                  <c:v>68</c:v>
                </c:pt>
                <c:pt idx="1">
                  <c:v>2</c:v>
                </c:pt>
                <c:pt idx="2">
                  <c:v>46</c:v>
                </c:pt>
                <c:pt idx="3">
                  <c:v>29</c:v>
                </c:pt>
                <c:pt idx="4">
                  <c:v>39</c:v>
                </c:pt>
                <c:pt idx="5">
                  <c:v>2</c:v>
                </c:pt>
                <c:pt idx="6">
                  <c:v>54</c:v>
                </c:pt>
                <c:pt idx="7">
                  <c:v>9</c:v>
                </c:pt>
              </c:numCache>
            </c:numRef>
          </c:val>
        </c:ser>
        <c:ser>
          <c:idx val="3"/>
          <c:order val="3"/>
          <c:tx>
            <c:strRef>
              <c:f>F!$I$2</c:f>
              <c:strCache>
                <c:ptCount val="1"/>
                <c:pt idx="0">
                  <c:v>Approved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F!$A$3:$A$10</c:f>
              <c:strCache>
                <c:ptCount val="8"/>
                <c:pt idx="0">
                  <c:v>ARCH</c:v>
                </c:pt>
                <c:pt idx="1">
                  <c:v>ARCH. GENERAL SITE DEVELOPMENT</c:v>
                </c:pt>
                <c:pt idx="2">
                  <c:v>ELECTRICAL</c:v>
                </c:pt>
                <c:pt idx="3">
                  <c:v>ELECTRICAL-ELV</c:v>
                </c:pt>
                <c:pt idx="4">
                  <c:v>MECH</c:v>
                </c:pt>
                <c:pt idx="5">
                  <c:v>SPECIALIST</c:v>
                </c:pt>
                <c:pt idx="6">
                  <c:v>STRUCTURAL</c:v>
                </c:pt>
                <c:pt idx="7">
                  <c:v>STRUCTURAL-GENERAL AND ENABLING</c:v>
                </c:pt>
              </c:strCache>
            </c:strRef>
          </c:cat>
          <c:val>
            <c:numRef>
              <c:f>F!$I$3:$I$10</c:f>
              <c:numCache>
                <c:formatCode>General</c:formatCode>
                <c:ptCount val="8"/>
                <c:pt idx="0">
                  <c:v>62</c:v>
                </c:pt>
                <c:pt idx="1">
                  <c:v>1</c:v>
                </c:pt>
                <c:pt idx="2">
                  <c:v>44</c:v>
                </c:pt>
                <c:pt idx="3">
                  <c:v>29</c:v>
                </c:pt>
                <c:pt idx="4">
                  <c:v>29</c:v>
                </c:pt>
                <c:pt idx="5">
                  <c:v>2</c:v>
                </c:pt>
                <c:pt idx="6">
                  <c:v>54</c:v>
                </c:pt>
                <c:pt idx="7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55"/>
        <c:axId val="67921408"/>
        <c:axId val="67922944"/>
      </c:barChart>
      <c:catAx>
        <c:axId val="6792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922944"/>
        <c:crosses val="autoZero"/>
        <c:auto val="1"/>
        <c:lblAlgn val="ctr"/>
        <c:lblOffset val="100"/>
        <c:noMultiLvlLbl val="0"/>
      </c:catAx>
      <c:valAx>
        <c:axId val="6792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</c:title>
        <c:numFmt formatCode="General" sourceLinked="1"/>
        <c:majorTickMark val="none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921408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/>
              <a:t>Materials Status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F!$B$2</c:f>
              <c:strCache>
                <c:ptCount val="1"/>
                <c:pt idx="0">
                  <c:v>Plan to Submit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F!$A$3:$A$10</c:f>
              <c:strCache>
                <c:ptCount val="8"/>
                <c:pt idx="0">
                  <c:v>ARCH</c:v>
                </c:pt>
                <c:pt idx="1">
                  <c:v>ARCH. GENERAL SITE DEVELOPMENT</c:v>
                </c:pt>
                <c:pt idx="2">
                  <c:v>ELECTRICAL</c:v>
                </c:pt>
                <c:pt idx="3">
                  <c:v>ELECTRICAL-ELV</c:v>
                </c:pt>
                <c:pt idx="4">
                  <c:v>MECH</c:v>
                </c:pt>
                <c:pt idx="5">
                  <c:v>SPECIALIST</c:v>
                </c:pt>
                <c:pt idx="6">
                  <c:v>STRUCTURAL</c:v>
                </c:pt>
                <c:pt idx="7">
                  <c:v>STRUCTURAL-GENERAL AND ENABLING</c:v>
                </c:pt>
              </c:strCache>
            </c:strRef>
          </c:cat>
          <c:val>
            <c:numRef>
              <c:f>F!$B$3:$B$10</c:f>
              <c:numCache>
                <c:formatCode>0%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"/>
          <c:order val="1"/>
          <c:tx>
            <c:strRef>
              <c:f>F!$C$2</c:f>
              <c:strCache>
                <c:ptCount val="1"/>
                <c:pt idx="0">
                  <c:v>Submitted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F!$A$3:$A$10</c:f>
              <c:strCache>
                <c:ptCount val="8"/>
                <c:pt idx="0">
                  <c:v>ARCH</c:v>
                </c:pt>
                <c:pt idx="1">
                  <c:v>ARCH. GENERAL SITE DEVELOPMENT</c:v>
                </c:pt>
                <c:pt idx="2">
                  <c:v>ELECTRICAL</c:v>
                </c:pt>
                <c:pt idx="3">
                  <c:v>ELECTRICAL-ELV</c:v>
                </c:pt>
                <c:pt idx="4">
                  <c:v>MECH</c:v>
                </c:pt>
                <c:pt idx="5">
                  <c:v>SPECIALIST</c:v>
                </c:pt>
                <c:pt idx="6">
                  <c:v>STRUCTURAL</c:v>
                </c:pt>
                <c:pt idx="7">
                  <c:v>STRUCTURAL-GENERAL AND ENABLING</c:v>
                </c:pt>
              </c:strCache>
            </c:strRef>
          </c:cat>
          <c:val>
            <c:numRef>
              <c:f>F!$C$3:$C$10</c:f>
              <c:numCache>
                <c:formatCode>0%</c:formatCode>
                <c:ptCount val="8"/>
                <c:pt idx="0">
                  <c:v>0.83950617283950613</c:v>
                </c:pt>
                <c:pt idx="1">
                  <c:v>0.5</c:v>
                </c:pt>
                <c:pt idx="2">
                  <c:v>0.80701754385964908</c:v>
                </c:pt>
                <c:pt idx="3">
                  <c:v>0.80555555555555558</c:v>
                </c:pt>
                <c:pt idx="4">
                  <c:v>0.44827586206896552</c:v>
                </c:pt>
                <c:pt idx="5">
                  <c:v>1</c:v>
                </c:pt>
                <c:pt idx="6">
                  <c:v>0.98181818181818181</c:v>
                </c:pt>
                <c:pt idx="7">
                  <c:v>1</c:v>
                </c:pt>
              </c:numCache>
            </c:numRef>
          </c:val>
        </c:ser>
        <c:ser>
          <c:idx val="2"/>
          <c:order val="2"/>
          <c:tx>
            <c:strRef>
              <c:f>F!$D$2</c:f>
              <c:strCache>
                <c:ptCount val="1"/>
                <c:pt idx="0">
                  <c:v>%Approved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F!$A$3:$A$10</c:f>
              <c:strCache>
                <c:ptCount val="8"/>
                <c:pt idx="0">
                  <c:v>ARCH</c:v>
                </c:pt>
                <c:pt idx="1">
                  <c:v>ARCH. GENERAL SITE DEVELOPMENT</c:v>
                </c:pt>
                <c:pt idx="2">
                  <c:v>ELECTRICAL</c:v>
                </c:pt>
                <c:pt idx="3">
                  <c:v>ELECTRICAL-ELV</c:v>
                </c:pt>
                <c:pt idx="4">
                  <c:v>MECH</c:v>
                </c:pt>
                <c:pt idx="5">
                  <c:v>SPECIALIST</c:v>
                </c:pt>
                <c:pt idx="6">
                  <c:v>STRUCTURAL</c:v>
                </c:pt>
                <c:pt idx="7">
                  <c:v>STRUCTURAL-GENERAL AND ENABLING</c:v>
                </c:pt>
              </c:strCache>
            </c:strRef>
          </c:cat>
          <c:val>
            <c:numRef>
              <c:f>F!$D$3:$D$10</c:f>
              <c:numCache>
                <c:formatCode>0%</c:formatCode>
                <c:ptCount val="8"/>
                <c:pt idx="0">
                  <c:v>0.76543209876543206</c:v>
                </c:pt>
                <c:pt idx="1">
                  <c:v>0.25</c:v>
                </c:pt>
                <c:pt idx="2">
                  <c:v>0.77192982456140347</c:v>
                </c:pt>
                <c:pt idx="3">
                  <c:v>0.80555555555555558</c:v>
                </c:pt>
                <c:pt idx="4">
                  <c:v>0.33333333333333331</c:v>
                </c:pt>
                <c:pt idx="5">
                  <c:v>1</c:v>
                </c:pt>
                <c:pt idx="6">
                  <c:v>0.98181818181818181</c:v>
                </c:pt>
                <c:pt idx="7">
                  <c:v>1</c:v>
                </c:pt>
              </c:numCache>
            </c:numRef>
          </c:val>
        </c:ser>
        <c:ser>
          <c:idx val="3"/>
          <c:order val="3"/>
          <c:tx>
            <c:strRef>
              <c:f>F!$E$2</c:f>
              <c:strCache>
                <c:ptCount val="1"/>
                <c:pt idx="0">
                  <c:v>%Variance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txPr>
              <a:bodyPr rot="5400000" vert="horz"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F!$A$3:$A$10</c:f>
              <c:strCache>
                <c:ptCount val="8"/>
                <c:pt idx="0">
                  <c:v>ARCH</c:v>
                </c:pt>
                <c:pt idx="1">
                  <c:v>ARCH. GENERAL SITE DEVELOPMENT</c:v>
                </c:pt>
                <c:pt idx="2">
                  <c:v>ELECTRICAL</c:v>
                </c:pt>
                <c:pt idx="3">
                  <c:v>ELECTRICAL-ELV</c:v>
                </c:pt>
                <c:pt idx="4">
                  <c:v>MECH</c:v>
                </c:pt>
                <c:pt idx="5">
                  <c:v>SPECIALIST</c:v>
                </c:pt>
                <c:pt idx="6">
                  <c:v>STRUCTURAL</c:v>
                </c:pt>
                <c:pt idx="7">
                  <c:v>STRUCTURAL-GENERAL AND ENABLING</c:v>
                </c:pt>
              </c:strCache>
            </c:strRef>
          </c:cat>
          <c:val>
            <c:numRef>
              <c:f>F!$E$3:$E$10</c:f>
              <c:numCache>
                <c:formatCode>0%</c:formatCode>
                <c:ptCount val="8"/>
                <c:pt idx="0">
                  <c:v>-0.16049382716049387</c:v>
                </c:pt>
                <c:pt idx="1">
                  <c:v>-0.5</c:v>
                </c:pt>
                <c:pt idx="2">
                  <c:v>-0.19298245614035092</c:v>
                </c:pt>
                <c:pt idx="3">
                  <c:v>-0.19444444444444442</c:v>
                </c:pt>
                <c:pt idx="4">
                  <c:v>-0.55172413793103448</c:v>
                </c:pt>
                <c:pt idx="5">
                  <c:v>0</c:v>
                </c:pt>
                <c:pt idx="6">
                  <c:v>-1.8181818181818188E-2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883200"/>
        <c:axId val="68884736"/>
      </c:barChart>
      <c:catAx>
        <c:axId val="6888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884736"/>
        <c:crosses val="autoZero"/>
        <c:auto val="1"/>
        <c:lblAlgn val="ctr"/>
        <c:lblOffset val="100"/>
        <c:noMultiLvlLbl val="0"/>
      </c:catAx>
      <c:valAx>
        <c:axId val="6888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883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Duration Status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6974297869552556E-2"/>
          <c:y val="0.20228490938624485"/>
          <c:w val="0.83062095397201718"/>
          <c:h val="0.6480658454969424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explosion val="13"/>
            <c:spPr>
              <a:solidFill>
                <a:srgbClr val="0000FF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rgbClr val="00FF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1"/>
              <c:layout>
                <c:manualLayout>
                  <c:x val="8.9634301924537779E-2"/>
                  <c:y val="-0.1182813326992396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0000FF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814984596593206E-2"/>
                  <c:y val="-1.771590039269280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00B05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('B '!$A$1,'B '!$A$5:$A$6)</c:f>
              <c:strCache>
                <c:ptCount val="3"/>
                <c:pt idx="0">
                  <c:v>Duration Status</c:v>
                </c:pt>
                <c:pt idx="1">
                  <c:v>Time Elapsed in %</c:v>
                </c:pt>
                <c:pt idx="2">
                  <c:v>Time Remaining in %</c:v>
                </c:pt>
              </c:strCache>
            </c:strRef>
          </c:cat>
          <c:val>
            <c:numRef>
              <c:f>('B '!$B$1,'B '!$B$5:$B$6)</c:f>
              <c:numCache>
                <c:formatCode>0.00%</c:formatCode>
                <c:ptCount val="3"/>
                <c:pt idx="1">
                  <c:v>0.56578947368421051</c:v>
                </c:pt>
                <c:pt idx="2">
                  <c:v>0.43421052631578949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l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/>
              <a:t>Materials Status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G!$B$2</c:f>
              <c:strCache>
                <c:ptCount val="1"/>
                <c:pt idx="0">
                  <c:v>Plan to Submit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G!$A$3:$A$9</c:f>
              <c:strCache>
                <c:ptCount val="7"/>
                <c:pt idx="0">
                  <c:v>BY SPECIALIST</c:v>
                </c:pt>
                <c:pt idx="1">
                  <c:v>Civil/ Struct.</c:v>
                </c:pt>
                <c:pt idx="2">
                  <c:v>DRAINAGE</c:v>
                </c:pt>
                <c:pt idx="3">
                  <c:v>FIREFIGHTING</c:v>
                </c:pt>
                <c:pt idx="4">
                  <c:v>HVAC</c:v>
                </c:pt>
                <c:pt idx="5">
                  <c:v>PLUMBING</c:v>
                </c:pt>
                <c:pt idx="6">
                  <c:v>ELECTRICAL</c:v>
                </c:pt>
              </c:strCache>
            </c:strRef>
          </c:cat>
          <c:val>
            <c:numRef>
              <c:f>G!$B$3:$B$9</c:f>
              <c:numCache>
                <c:formatCode>0%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tx>
            <c:strRef>
              <c:f>G!$C$2</c:f>
              <c:strCache>
                <c:ptCount val="1"/>
                <c:pt idx="0">
                  <c:v>Submitted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G!$A$3:$A$9</c:f>
              <c:strCache>
                <c:ptCount val="7"/>
                <c:pt idx="0">
                  <c:v>BY SPECIALIST</c:v>
                </c:pt>
                <c:pt idx="1">
                  <c:v>Civil/ Struct.</c:v>
                </c:pt>
                <c:pt idx="2">
                  <c:v>DRAINAGE</c:v>
                </c:pt>
                <c:pt idx="3">
                  <c:v>FIREFIGHTING</c:v>
                </c:pt>
                <c:pt idx="4">
                  <c:v>HVAC</c:v>
                </c:pt>
                <c:pt idx="5">
                  <c:v>PLUMBING</c:v>
                </c:pt>
                <c:pt idx="6">
                  <c:v>ELECTRICAL</c:v>
                </c:pt>
              </c:strCache>
            </c:strRef>
          </c:cat>
          <c:val>
            <c:numRef>
              <c:f>G!$C$3:$C$9</c:f>
              <c:numCache>
                <c:formatCode>0%</c:formatCode>
                <c:ptCount val="7"/>
                <c:pt idx="0">
                  <c:v>0.5</c:v>
                </c:pt>
                <c:pt idx="1">
                  <c:v>0.47368421052631576</c:v>
                </c:pt>
                <c:pt idx="2">
                  <c:v>0.7142857142857143</c:v>
                </c:pt>
                <c:pt idx="3">
                  <c:v>0</c:v>
                </c:pt>
                <c:pt idx="4">
                  <c:v>0.68181818181818177</c:v>
                </c:pt>
                <c:pt idx="5">
                  <c:v>0.90909090909090906</c:v>
                </c:pt>
                <c:pt idx="6">
                  <c:v>0.42307692307692307</c:v>
                </c:pt>
              </c:numCache>
            </c:numRef>
          </c:val>
        </c:ser>
        <c:ser>
          <c:idx val="2"/>
          <c:order val="2"/>
          <c:tx>
            <c:strRef>
              <c:f>G!$D$2</c:f>
              <c:strCache>
                <c:ptCount val="1"/>
                <c:pt idx="0">
                  <c:v>%Approved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G!$A$3:$A$9</c:f>
              <c:strCache>
                <c:ptCount val="7"/>
                <c:pt idx="0">
                  <c:v>BY SPECIALIST</c:v>
                </c:pt>
                <c:pt idx="1">
                  <c:v>Civil/ Struct.</c:v>
                </c:pt>
                <c:pt idx="2">
                  <c:v>DRAINAGE</c:v>
                </c:pt>
                <c:pt idx="3">
                  <c:v>FIREFIGHTING</c:v>
                </c:pt>
                <c:pt idx="4">
                  <c:v>HVAC</c:v>
                </c:pt>
                <c:pt idx="5">
                  <c:v>PLUMBING</c:v>
                </c:pt>
                <c:pt idx="6">
                  <c:v>ELECTRICAL</c:v>
                </c:pt>
              </c:strCache>
            </c:strRef>
          </c:cat>
          <c:val>
            <c:numRef>
              <c:f>G!$D$3:$D$9</c:f>
              <c:numCache>
                <c:formatCode>0%</c:formatCode>
                <c:ptCount val="7"/>
                <c:pt idx="0">
                  <c:v>0.375</c:v>
                </c:pt>
                <c:pt idx="1">
                  <c:v>0.47368421052631576</c:v>
                </c:pt>
                <c:pt idx="2">
                  <c:v>0.6428571428571429</c:v>
                </c:pt>
                <c:pt idx="3">
                  <c:v>0</c:v>
                </c:pt>
                <c:pt idx="4">
                  <c:v>0.68181818181818177</c:v>
                </c:pt>
                <c:pt idx="5">
                  <c:v>0.72727272727272729</c:v>
                </c:pt>
                <c:pt idx="6">
                  <c:v>0.42307692307692307</c:v>
                </c:pt>
              </c:numCache>
            </c:numRef>
          </c:val>
        </c:ser>
        <c:ser>
          <c:idx val="3"/>
          <c:order val="3"/>
          <c:tx>
            <c:strRef>
              <c:f>G!$E$2</c:f>
              <c:strCache>
                <c:ptCount val="1"/>
                <c:pt idx="0">
                  <c:v>%Variance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G!$A$3:$A$9</c:f>
              <c:strCache>
                <c:ptCount val="7"/>
                <c:pt idx="0">
                  <c:v>BY SPECIALIST</c:v>
                </c:pt>
                <c:pt idx="1">
                  <c:v>Civil/ Struct.</c:v>
                </c:pt>
                <c:pt idx="2">
                  <c:v>DRAINAGE</c:v>
                </c:pt>
                <c:pt idx="3">
                  <c:v>FIREFIGHTING</c:v>
                </c:pt>
                <c:pt idx="4">
                  <c:v>HVAC</c:v>
                </c:pt>
                <c:pt idx="5">
                  <c:v>PLUMBING</c:v>
                </c:pt>
                <c:pt idx="6">
                  <c:v>ELECTRICAL</c:v>
                </c:pt>
              </c:strCache>
            </c:strRef>
          </c:cat>
          <c:val>
            <c:numRef>
              <c:f>G!$E$3:$E$9</c:f>
              <c:numCache>
                <c:formatCode>0%</c:formatCode>
                <c:ptCount val="7"/>
                <c:pt idx="0">
                  <c:v>-0.5</c:v>
                </c:pt>
                <c:pt idx="1">
                  <c:v>-0.52631578947368429</c:v>
                </c:pt>
                <c:pt idx="2">
                  <c:v>-0.2857142857142857</c:v>
                </c:pt>
                <c:pt idx="3">
                  <c:v>-1</c:v>
                </c:pt>
                <c:pt idx="4">
                  <c:v>-0.31818181818181823</c:v>
                </c:pt>
                <c:pt idx="5">
                  <c:v>-9.0909090909090939E-2</c:v>
                </c:pt>
                <c:pt idx="6">
                  <c:v>-0.57692307692307687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839488"/>
        <c:axId val="69853568"/>
      </c:barChart>
      <c:catAx>
        <c:axId val="6983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53568"/>
        <c:crosses val="autoZero"/>
        <c:auto val="1"/>
        <c:lblAlgn val="ctr"/>
        <c:lblOffset val="100"/>
        <c:noMultiLvlLbl val="0"/>
      </c:catAx>
      <c:valAx>
        <c:axId val="6985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39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/>
              <a:t>Procurement Status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H!$B$2</c:f>
              <c:strCache>
                <c:ptCount val="1"/>
                <c:pt idx="0">
                  <c:v>Plan to Procure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H!$A$3:$A$11</c:f>
              <c:strCache>
                <c:ptCount val="9"/>
                <c:pt idx="0">
                  <c:v>Civil</c:v>
                </c:pt>
                <c:pt idx="1">
                  <c:v>Architectural (Excl. ID)</c:v>
                </c:pt>
                <c:pt idx="2">
                  <c:v>Mechanical - HVAC</c:v>
                </c:pt>
                <c:pt idx="3">
                  <c:v>Electrical</c:v>
                </c:pt>
                <c:pt idx="4">
                  <c:v>ELV</c:v>
                </c:pt>
                <c:pt idx="5">
                  <c:v>Specialties</c:v>
                </c:pt>
                <c:pt idx="6">
                  <c:v>ID / Fit-out</c:v>
                </c:pt>
                <c:pt idx="7">
                  <c:v>Landscape</c:v>
                </c:pt>
                <c:pt idx="8">
                  <c:v>Façade</c:v>
                </c:pt>
              </c:strCache>
            </c:strRef>
          </c:cat>
          <c:val>
            <c:numRef>
              <c:f>H!$B$3:$B$11</c:f>
              <c:numCache>
                <c:formatCode>0%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"/>
          <c:order val="1"/>
          <c:tx>
            <c:strRef>
              <c:f>H!$C$2</c:f>
              <c:strCache>
                <c:ptCount val="1"/>
                <c:pt idx="0">
                  <c:v>Procured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H!$A$3:$A$11</c:f>
              <c:strCache>
                <c:ptCount val="9"/>
                <c:pt idx="0">
                  <c:v>Civil</c:v>
                </c:pt>
                <c:pt idx="1">
                  <c:v>Architectural (Excl. ID)</c:v>
                </c:pt>
                <c:pt idx="2">
                  <c:v>Mechanical - HVAC</c:v>
                </c:pt>
                <c:pt idx="3">
                  <c:v>Electrical</c:v>
                </c:pt>
                <c:pt idx="4">
                  <c:v>ELV</c:v>
                </c:pt>
                <c:pt idx="5">
                  <c:v>Specialties</c:v>
                </c:pt>
                <c:pt idx="6">
                  <c:v>ID / Fit-out</c:v>
                </c:pt>
                <c:pt idx="7">
                  <c:v>Landscape</c:v>
                </c:pt>
                <c:pt idx="8">
                  <c:v>Façade</c:v>
                </c:pt>
              </c:strCache>
            </c:strRef>
          </c:cat>
          <c:val>
            <c:numRef>
              <c:f>H!$C$3:$C$11</c:f>
              <c:numCache>
                <c:formatCode>0%</c:formatCode>
                <c:ptCount val="9"/>
                <c:pt idx="0">
                  <c:v>0.76923076923076927</c:v>
                </c:pt>
                <c:pt idx="1">
                  <c:v>1</c:v>
                </c:pt>
                <c:pt idx="2">
                  <c:v>0.2857142857142857</c:v>
                </c:pt>
                <c:pt idx="3">
                  <c:v>0.45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H!$D$2</c:f>
              <c:strCache>
                <c:ptCount val="1"/>
                <c:pt idx="0">
                  <c:v>Delivered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H!$A$3:$A$11</c:f>
              <c:strCache>
                <c:ptCount val="9"/>
                <c:pt idx="0">
                  <c:v>Civil</c:v>
                </c:pt>
                <c:pt idx="1">
                  <c:v>Architectural (Excl. ID)</c:v>
                </c:pt>
                <c:pt idx="2">
                  <c:v>Mechanical - HVAC</c:v>
                </c:pt>
                <c:pt idx="3">
                  <c:v>Electrical</c:v>
                </c:pt>
                <c:pt idx="4">
                  <c:v>ELV</c:v>
                </c:pt>
                <c:pt idx="5">
                  <c:v>Specialties</c:v>
                </c:pt>
                <c:pt idx="6">
                  <c:v>ID / Fit-out</c:v>
                </c:pt>
                <c:pt idx="7">
                  <c:v>Landscape</c:v>
                </c:pt>
                <c:pt idx="8">
                  <c:v>Façade</c:v>
                </c:pt>
              </c:strCache>
            </c:strRef>
          </c:cat>
          <c:val>
            <c:numRef>
              <c:f>H!$D$3:$D$11</c:f>
              <c:numCache>
                <c:formatCode>0%</c:formatCode>
                <c:ptCount val="9"/>
                <c:pt idx="0">
                  <c:v>0.76923076923076927</c:v>
                </c:pt>
                <c:pt idx="1">
                  <c:v>1</c:v>
                </c:pt>
                <c:pt idx="2">
                  <c:v>0.2857142857142857</c:v>
                </c:pt>
                <c:pt idx="3">
                  <c:v>0.45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H!$E$2</c:f>
              <c:strCache>
                <c:ptCount val="1"/>
                <c:pt idx="0">
                  <c:v>%Variance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H!$A$3:$A$11</c:f>
              <c:strCache>
                <c:ptCount val="9"/>
                <c:pt idx="0">
                  <c:v>Civil</c:v>
                </c:pt>
                <c:pt idx="1">
                  <c:v>Architectural (Excl. ID)</c:v>
                </c:pt>
                <c:pt idx="2">
                  <c:v>Mechanical - HVAC</c:v>
                </c:pt>
                <c:pt idx="3">
                  <c:v>Electrical</c:v>
                </c:pt>
                <c:pt idx="4">
                  <c:v>ELV</c:v>
                </c:pt>
                <c:pt idx="5">
                  <c:v>Specialties</c:v>
                </c:pt>
                <c:pt idx="6">
                  <c:v>ID / Fit-out</c:v>
                </c:pt>
                <c:pt idx="7">
                  <c:v>Landscape</c:v>
                </c:pt>
                <c:pt idx="8">
                  <c:v>Façade</c:v>
                </c:pt>
              </c:strCache>
            </c:strRef>
          </c:cat>
          <c:val>
            <c:numRef>
              <c:f>H!$E$3:$E$11</c:f>
              <c:numCache>
                <c:formatCode>0%</c:formatCode>
                <c:ptCount val="9"/>
                <c:pt idx="0">
                  <c:v>-0.23076923076923073</c:v>
                </c:pt>
                <c:pt idx="1">
                  <c:v>0</c:v>
                </c:pt>
                <c:pt idx="2">
                  <c:v>-0.7142857142857143</c:v>
                </c:pt>
                <c:pt idx="3">
                  <c:v>-0.55000000000000004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783744"/>
        <c:axId val="70785280"/>
      </c:barChart>
      <c:catAx>
        <c:axId val="7078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785280"/>
        <c:crosses val="autoZero"/>
        <c:auto val="1"/>
        <c:lblAlgn val="ctr"/>
        <c:lblOffset val="100"/>
        <c:noMultiLvlLbl val="0"/>
      </c:catAx>
      <c:valAx>
        <c:axId val="7078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783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MANPOWER HISTOGRAM</a:t>
            </a:r>
          </a:p>
        </c:rich>
      </c:tx>
      <c:layout>
        <c:manualLayout>
          <c:xMode val="edge"/>
          <c:yMode val="edge"/>
          <c:x val="0.46924464487034956"/>
          <c:y val="4.524886877828054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068430848624189E-2"/>
          <c:y val="0.10988259701070301"/>
          <c:w val="0.9190067673333393"/>
          <c:h val="0.597349238530812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I.!$B$31</c:f>
              <c:strCache>
                <c:ptCount val="1"/>
                <c:pt idx="0">
                  <c:v>Planned Manpower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invertIfNegative val="0"/>
          <c:cat>
            <c:numRef>
              <c:f>I.!$C$30:$Z$30</c:f>
              <c:numCache>
                <c:formatCode>d\-mmm\-yy</c:formatCode>
                <c:ptCount val="24"/>
                <c:pt idx="0">
                  <c:v>42856</c:v>
                </c:pt>
                <c:pt idx="1">
                  <c:v>42887</c:v>
                </c:pt>
                <c:pt idx="2">
                  <c:v>42917</c:v>
                </c:pt>
                <c:pt idx="3">
                  <c:v>42948</c:v>
                </c:pt>
                <c:pt idx="4">
                  <c:v>42979</c:v>
                </c:pt>
                <c:pt idx="5">
                  <c:v>43009</c:v>
                </c:pt>
                <c:pt idx="6">
                  <c:v>43040</c:v>
                </c:pt>
                <c:pt idx="7">
                  <c:v>43070</c:v>
                </c:pt>
                <c:pt idx="8">
                  <c:v>43101</c:v>
                </c:pt>
                <c:pt idx="9">
                  <c:v>43132</c:v>
                </c:pt>
                <c:pt idx="10">
                  <c:v>43160</c:v>
                </c:pt>
                <c:pt idx="11">
                  <c:v>43191</c:v>
                </c:pt>
                <c:pt idx="12">
                  <c:v>43221</c:v>
                </c:pt>
                <c:pt idx="13">
                  <c:v>43252</c:v>
                </c:pt>
                <c:pt idx="14">
                  <c:v>43282</c:v>
                </c:pt>
                <c:pt idx="15">
                  <c:v>43313</c:v>
                </c:pt>
                <c:pt idx="16">
                  <c:v>43344</c:v>
                </c:pt>
                <c:pt idx="17">
                  <c:v>43374</c:v>
                </c:pt>
                <c:pt idx="18">
                  <c:v>43405</c:v>
                </c:pt>
                <c:pt idx="19">
                  <c:v>43435</c:v>
                </c:pt>
                <c:pt idx="20">
                  <c:v>43466</c:v>
                </c:pt>
                <c:pt idx="21">
                  <c:v>43497</c:v>
                </c:pt>
                <c:pt idx="22">
                  <c:v>43525</c:v>
                </c:pt>
                <c:pt idx="23">
                  <c:v>43556</c:v>
                </c:pt>
              </c:numCache>
            </c:numRef>
          </c:cat>
          <c:val>
            <c:numRef>
              <c:f>I.!$C$31:$Z$31</c:f>
              <c:numCache>
                <c:formatCode>General</c:formatCode>
                <c:ptCount val="24"/>
                <c:pt idx="0">
                  <c:v>132</c:v>
                </c:pt>
                <c:pt idx="1">
                  <c:v>228</c:v>
                </c:pt>
                <c:pt idx="2">
                  <c:v>236</c:v>
                </c:pt>
                <c:pt idx="3">
                  <c:v>236</c:v>
                </c:pt>
                <c:pt idx="4">
                  <c:v>228</c:v>
                </c:pt>
                <c:pt idx="5">
                  <c:v>236</c:v>
                </c:pt>
                <c:pt idx="6">
                  <c:v>228</c:v>
                </c:pt>
                <c:pt idx="7">
                  <c:v>236</c:v>
                </c:pt>
                <c:pt idx="8">
                  <c:v>236</c:v>
                </c:pt>
                <c:pt idx="9">
                  <c:v>209</c:v>
                </c:pt>
                <c:pt idx="10">
                  <c:v>236</c:v>
                </c:pt>
                <c:pt idx="11">
                  <c:v>228</c:v>
                </c:pt>
                <c:pt idx="12">
                  <c:v>379</c:v>
                </c:pt>
                <c:pt idx="13">
                  <c:v>379</c:v>
                </c:pt>
                <c:pt idx="14">
                  <c:v>379</c:v>
                </c:pt>
                <c:pt idx="15">
                  <c:v>232</c:v>
                </c:pt>
                <c:pt idx="16">
                  <c:v>232</c:v>
                </c:pt>
                <c:pt idx="17">
                  <c:v>232</c:v>
                </c:pt>
                <c:pt idx="18">
                  <c:v>261</c:v>
                </c:pt>
                <c:pt idx="19">
                  <c:v>99</c:v>
                </c:pt>
                <c:pt idx="20">
                  <c:v>99</c:v>
                </c:pt>
                <c:pt idx="21">
                  <c:v>70</c:v>
                </c:pt>
                <c:pt idx="22">
                  <c:v>32</c:v>
                </c:pt>
                <c:pt idx="23">
                  <c:v>32</c:v>
                </c:pt>
              </c:numCache>
            </c:numRef>
          </c:val>
        </c:ser>
        <c:ser>
          <c:idx val="1"/>
          <c:order val="1"/>
          <c:tx>
            <c:strRef>
              <c:f>I.!$B$32</c:f>
              <c:strCache>
                <c:ptCount val="1"/>
                <c:pt idx="0">
                  <c:v>Actual Manpower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cat>
            <c:numRef>
              <c:f>I.!$C$30:$Z$30</c:f>
              <c:numCache>
                <c:formatCode>d\-mmm\-yy</c:formatCode>
                <c:ptCount val="24"/>
                <c:pt idx="0">
                  <c:v>42856</c:v>
                </c:pt>
                <c:pt idx="1">
                  <c:v>42887</c:v>
                </c:pt>
                <c:pt idx="2">
                  <c:v>42917</c:v>
                </c:pt>
                <c:pt idx="3">
                  <c:v>42948</c:v>
                </c:pt>
                <c:pt idx="4">
                  <c:v>42979</c:v>
                </c:pt>
                <c:pt idx="5">
                  <c:v>43009</c:v>
                </c:pt>
                <c:pt idx="6">
                  <c:v>43040</c:v>
                </c:pt>
                <c:pt idx="7">
                  <c:v>43070</c:v>
                </c:pt>
                <c:pt idx="8">
                  <c:v>43101</c:v>
                </c:pt>
                <c:pt idx="9">
                  <c:v>43132</c:v>
                </c:pt>
                <c:pt idx="10">
                  <c:v>43160</c:v>
                </c:pt>
                <c:pt idx="11">
                  <c:v>43191</c:v>
                </c:pt>
                <c:pt idx="12">
                  <c:v>43221</c:v>
                </c:pt>
                <c:pt idx="13">
                  <c:v>43252</c:v>
                </c:pt>
                <c:pt idx="14">
                  <c:v>43282</c:v>
                </c:pt>
                <c:pt idx="15">
                  <c:v>43313</c:v>
                </c:pt>
                <c:pt idx="16">
                  <c:v>43344</c:v>
                </c:pt>
                <c:pt idx="17">
                  <c:v>43374</c:v>
                </c:pt>
                <c:pt idx="18">
                  <c:v>43405</c:v>
                </c:pt>
                <c:pt idx="19">
                  <c:v>43435</c:v>
                </c:pt>
                <c:pt idx="20">
                  <c:v>43466</c:v>
                </c:pt>
                <c:pt idx="21">
                  <c:v>43497</c:v>
                </c:pt>
                <c:pt idx="22">
                  <c:v>43525</c:v>
                </c:pt>
                <c:pt idx="23">
                  <c:v>43556</c:v>
                </c:pt>
              </c:numCache>
            </c:numRef>
          </c:cat>
          <c:val>
            <c:numRef>
              <c:f>I.!$C$32:$Z$32</c:f>
              <c:numCache>
                <c:formatCode>General</c:formatCode>
                <c:ptCount val="24"/>
                <c:pt idx="0">
                  <c:v>86</c:v>
                </c:pt>
                <c:pt idx="1">
                  <c:v>148</c:v>
                </c:pt>
                <c:pt idx="2">
                  <c:v>153</c:v>
                </c:pt>
                <c:pt idx="3">
                  <c:v>153</c:v>
                </c:pt>
                <c:pt idx="4">
                  <c:v>148</c:v>
                </c:pt>
                <c:pt idx="5">
                  <c:v>153</c:v>
                </c:pt>
                <c:pt idx="6">
                  <c:v>148</c:v>
                </c:pt>
                <c:pt idx="7">
                  <c:v>153</c:v>
                </c:pt>
                <c:pt idx="8">
                  <c:v>153</c:v>
                </c:pt>
                <c:pt idx="9">
                  <c:v>178</c:v>
                </c:pt>
                <c:pt idx="10">
                  <c:v>201</c:v>
                </c:pt>
                <c:pt idx="11">
                  <c:v>194</c:v>
                </c:pt>
                <c:pt idx="12">
                  <c:v>322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705728"/>
        <c:axId val="71707264"/>
      </c:barChart>
      <c:lineChart>
        <c:grouping val="standard"/>
        <c:varyColors val="0"/>
        <c:ser>
          <c:idx val="2"/>
          <c:order val="2"/>
          <c:tx>
            <c:strRef>
              <c:f>I.!$B$33</c:f>
              <c:strCache>
                <c:ptCount val="1"/>
                <c:pt idx="0">
                  <c:v>Cum. Monthly Planned Manpower</c:v>
                </c:pt>
              </c:strCache>
            </c:strRef>
          </c:tx>
          <c:spPr>
            <a:ln w="28575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cat>
            <c:numRef>
              <c:f>I.!$C$30:$Z$30</c:f>
              <c:numCache>
                <c:formatCode>d\-mmm\-yy</c:formatCode>
                <c:ptCount val="24"/>
                <c:pt idx="0">
                  <c:v>42856</c:v>
                </c:pt>
                <c:pt idx="1">
                  <c:v>42887</c:v>
                </c:pt>
                <c:pt idx="2">
                  <c:v>42917</c:v>
                </c:pt>
                <c:pt idx="3">
                  <c:v>42948</c:v>
                </c:pt>
                <c:pt idx="4">
                  <c:v>42979</c:v>
                </c:pt>
                <c:pt idx="5">
                  <c:v>43009</c:v>
                </c:pt>
                <c:pt idx="6">
                  <c:v>43040</c:v>
                </c:pt>
                <c:pt idx="7">
                  <c:v>43070</c:v>
                </c:pt>
                <c:pt idx="8">
                  <c:v>43101</c:v>
                </c:pt>
                <c:pt idx="9">
                  <c:v>43132</c:v>
                </c:pt>
                <c:pt idx="10">
                  <c:v>43160</c:v>
                </c:pt>
                <c:pt idx="11">
                  <c:v>43191</c:v>
                </c:pt>
                <c:pt idx="12">
                  <c:v>43221</c:v>
                </c:pt>
                <c:pt idx="13">
                  <c:v>43252</c:v>
                </c:pt>
                <c:pt idx="14">
                  <c:v>43282</c:v>
                </c:pt>
                <c:pt idx="15">
                  <c:v>43313</c:v>
                </c:pt>
                <c:pt idx="16">
                  <c:v>43344</c:v>
                </c:pt>
                <c:pt idx="17">
                  <c:v>43374</c:v>
                </c:pt>
                <c:pt idx="18">
                  <c:v>43405</c:v>
                </c:pt>
                <c:pt idx="19">
                  <c:v>43435</c:v>
                </c:pt>
                <c:pt idx="20">
                  <c:v>43466</c:v>
                </c:pt>
                <c:pt idx="21">
                  <c:v>43497</c:v>
                </c:pt>
                <c:pt idx="22">
                  <c:v>43525</c:v>
                </c:pt>
                <c:pt idx="23">
                  <c:v>43556</c:v>
                </c:pt>
              </c:numCache>
            </c:numRef>
          </c:cat>
          <c:val>
            <c:numRef>
              <c:f>I.!$C$33:$Z$33</c:f>
              <c:numCache>
                <c:formatCode>General</c:formatCode>
                <c:ptCount val="24"/>
                <c:pt idx="0">
                  <c:v>187</c:v>
                </c:pt>
                <c:pt idx="1">
                  <c:v>415</c:v>
                </c:pt>
                <c:pt idx="2">
                  <c:v>651</c:v>
                </c:pt>
                <c:pt idx="3">
                  <c:v>887</c:v>
                </c:pt>
                <c:pt idx="4">
                  <c:v>1115</c:v>
                </c:pt>
                <c:pt idx="5">
                  <c:v>1351</c:v>
                </c:pt>
                <c:pt idx="6">
                  <c:v>1579</c:v>
                </c:pt>
                <c:pt idx="7">
                  <c:v>1815</c:v>
                </c:pt>
                <c:pt idx="8">
                  <c:v>2051</c:v>
                </c:pt>
                <c:pt idx="9">
                  <c:v>2260</c:v>
                </c:pt>
                <c:pt idx="10">
                  <c:v>2496</c:v>
                </c:pt>
                <c:pt idx="11">
                  <c:v>2724</c:v>
                </c:pt>
                <c:pt idx="12">
                  <c:v>3103</c:v>
                </c:pt>
                <c:pt idx="13">
                  <c:v>3482</c:v>
                </c:pt>
                <c:pt idx="14">
                  <c:v>3861</c:v>
                </c:pt>
                <c:pt idx="15">
                  <c:v>4093</c:v>
                </c:pt>
                <c:pt idx="16">
                  <c:v>4325</c:v>
                </c:pt>
                <c:pt idx="17">
                  <c:v>4557</c:v>
                </c:pt>
                <c:pt idx="18">
                  <c:v>4818</c:v>
                </c:pt>
                <c:pt idx="19">
                  <c:v>4917</c:v>
                </c:pt>
                <c:pt idx="20">
                  <c:v>5016</c:v>
                </c:pt>
                <c:pt idx="21">
                  <c:v>5086</c:v>
                </c:pt>
                <c:pt idx="22">
                  <c:v>5118</c:v>
                </c:pt>
                <c:pt idx="23">
                  <c:v>5150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I.!$B$34</c:f>
              <c:strCache>
                <c:ptCount val="1"/>
                <c:pt idx="0">
                  <c:v>Cum. Monthly Actual Manpower</c:v>
                </c:pt>
              </c:strCache>
            </c:strRef>
          </c:tx>
          <c:spPr>
            <a:ln w="28575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cat>
            <c:numRef>
              <c:f>I.!$C$30:$Z$30</c:f>
              <c:numCache>
                <c:formatCode>d\-mmm\-yy</c:formatCode>
                <c:ptCount val="24"/>
                <c:pt idx="0">
                  <c:v>42856</c:v>
                </c:pt>
                <c:pt idx="1">
                  <c:v>42887</c:v>
                </c:pt>
                <c:pt idx="2">
                  <c:v>42917</c:v>
                </c:pt>
                <c:pt idx="3">
                  <c:v>42948</c:v>
                </c:pt>
                <c:pt idx="4">
                  <c:v>42979</c:v>
                </c:pt>
                <c:pt idx="5">
                  <c:v>43009</c:v>
                </c:pt>
                <c:pt idx="6">
                  <c:v>43040</c:v>
                </c:pt>
                <c:pt idx="7">
                  <c:v>43070</c:v>
                </c:pt>
                <c:pt idx="8">
                  <c:v>43101</c:v>
                </c:pt>
                <c:pt idx="9">
                  <c:v>43132</c:v>
                </c:pt>
                <c:pt idx="10">
                  <c:v>43160</c:v>
                </c:pt>
                <c:pt idx="11">
                  <c:v>43191</c:v>
                </c:pt>
                <c:pt idx="12">
                  <c:v>43221</c:v>
                </c:pt>
                <c:pt idx="13">
                  <c:v>43252</c:v>
                </c:pt>
                <c:pt idx="14">
                  <c:v>43282</c:v>
                </c:pt>
                <c:pt idx="15">
                  <c:v>43313</c:v>
                </c:pt>
                <c:pt idx="16">
                  <c:v>43344</c:v>
                </c:pt>
                <c:pt idx="17">
                  <c:v>43374</c:v>
                </c:pt>
                <c:pt idx="18">
                  <c:v>43405</c:v>
                </c:pt>
                <c:pt idx="19">
                  <c:v>43435</c:v>
                </c:pt>
                <c:pt idx="20">
                  <c:v>43466</c:v>
                </c:pt>
                <c:pt idx="21">
                  <c:v>43497</c:v>
                </c:pt>
                <c:pt idx="22">
                  <c:v>43525</c:v>
                </c:pt>
                <c:pt idx="23">
                  <c:v>43556</c:v>
                </c:pt>
              </c:numCache>
            </c:numRef>
          </c:cat>
          <c:val>
            <c:numRef>
              <c:f>I.!$C$34:$Z$34</c:f>
              <c:numCache>
                <c:formatCode>General</c:formatCode>
                <c:ptCount val="24"/>
                <c:pt idx="0">
                  <c:v>187</c:v>
                </c:pt>
                <c:pt idx="1">
                  <c:v>335</c:v>
                </c:pt>
                <c:pt idx="2">
                  <c:v>488</c:v>
                </c:pt>
                <c:pt idx="3">
                  <c:v>641</c:v>
                </c:pt>
                <c:pt idx="4">
                  <c:v>789</c:v>
                </c:pt>
                <c:pt idx="5">
                  <c:v>942</c:v>
                </c:pt>
                <c:pt idx="6">
                  <c:v>1090</c:v>
                </c:pt>
                <c:pt idx="7">
                  <c:v>1243</c:v>
                </c:pt>
                <c:pt idx="8">
                  <c:v>1396</c:v>
                </c:pt>
                <c:pt idx="9">
                  <c:v>1574</c:v>
                </c:pt>
                <c:pt idx="10">
                  <c:v>1775</c:v>
                </c:pt>
                <c:pt idx="11">
                  <c:v>1969</c:v>
                </c:pt>
                <c:pt idx="12">
                  <c:v>2291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722880"/>
        <c:axId val="71721344"/>
      </c:lineChart>
      <c:dateAx>
        <c:axId val="71705728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707264"/>
        <c:crosses val="autoZero"/>
        <c:auto val="1"/>
        <c:lblOffset val="100"/>
        <c:baseTimeUnit val="months"/>
      </c:dateAx>
      <c:valAx>
        <c:axId val="71707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705728"/>
        <c:crosses val="autoZero"/>
        <c:crossBetween val="between"/>
      </c:valAx>
      <c:valAx>
        <c:axId val="717213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722880"/>
        <c:crosses val="max"/>
        <c:crossBetween val="between"/>
      </c:valAx>
      <c:dateAx>
        <c:axId val="71722880"/>
        <c:scaling>
          <c:orientation val="minMax"/>
        </c:scaling>
        <c:delete val="1"/>
        <c:axPos val="b"/>
        <c:numFmt formatCode="d\-mmm\-yy" sourceLinked="1"/>
        <c:majorTickMark val="out"/>
        <c:minorTickMark val="none"/>
        <c:tickLblPos val="nextTo"/>
        <c:crossAx val="7172134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311329883088175"/>
          <c:y val="0.82285397708519969"/>
          <c:w val="0.33934658393179995"/>
          <c:h val="0.115032611941471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%Progress - Current Vs Previous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9897832859192821"/>
          <c:y val="0.16484444444444443"/>
          <c:w val="0.7409958688938717"/>
          <c:h val="0.630384951881014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J!$B$7</c:f>
              <c:strCache>
                <c:ptCount val="1"/>
                <c:pt idx="0">
                  <c:v>Cum.Plan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J!$C$5:$D$6</c:f>
              <c:multiLvlStrCache>
                <c:ptCount val="2"/>
                <c:lvl>
                  <c:pt idx="0">
                    <c:v>May-18</c:v>
                  </c:pt>
                  <c:pt idx="1">
                    <c:v>Apr-18</c:v>
                  </c:pt>
                </c:lvl>
                <c:lvl>
                  <c:pt idx="0">
                    <c:v>Current % 
Progress</c:v>
                  </c:pt>
                  <c:pt idx="1">
                    <c:v>Previous % 
Progress</c:v>
                  </c:pt>
                </c:lvl>
              </c:multiLvlStrCache>
            </c:multiLvlStrRef>
          </c:cat>
          <c:val>
            <c:numRef>
              <c:f>J!$C$7:$D$7</c:f>
              <c:numCache>
                <c:formatCode>0.00%</c:formatCode>
                <c:ptCount val="2"/>
                <c:pt idx="0">
                  <c:v>0.78502327026688201</c:v>
                </c:pt>
                <c:pt idx="1">
                  <c:v>0.72847048423240235</c:v>
                </c:pt>
              </c:numCache>
            </c:numRef>
          </c:val>
        </c:ser>
        <c:ser>
          <c:idx val="1"/>
          <c:order val="1"/>
          <c:tx>
            <c:strRef>
              <c:f>J!$B$8</c:f>
              <c:strCache>
                <c:ptCount val="1"/>
                <c:pt idx="0">
                  <c:v>Cum.Actual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J!$C$5:$D$6</c:f>
              <c:multiLvlStrCache>
                <c:ptCount val="2"/>
                <c:lvl>
                  <c:pt idx="0">
                    <c:v>May-18</c:v>
                  </c:pt>
                  <c:pt idx="1">
                    <c:v>Apr-18</c:v>
                  </c:pt>
                </c:lvl>
                <c:lvl>
                  <c:pt idx="0">
                    <c:v>Current % 
Progress</c:v>
                  </c:pt>
                  <c:pt idx="1">
                    <c:v>Previous % 
Progress</c:v>
                  </c:pt>
                </c:lvl>
              </c:multiLvlStrCache>
            </c:multiLvlStrRef>
          </c:cat>
          <c:val>
            <c:numRef>
              <c:f>J!$C$8:$D$8</c:f>
              <c:numCache>
                <c:formatCode>0.00%</c:formatCode>
                <c:ptCount val="2"/>
                <c:pt idx="0">
                  <c:v>0.45482076191563647</c:v>
                </c:pt>
                <c:pt idx="1">
                  <c:v>0.39826797588115692</c:v>
                </c:pt>
              </c:numCache>
            </c:numRef>
          </c:val>
        </c:ser>
        <c:ser>
          <c:idx val="2"/>
          <c:order val="2"/>
          <c:tx>
            <c:strRef>
              <c:f>J!$B$9</c:f>
              <c:strCache>
                <c:ptCount val="1"/>
                <c:pt idx="0">
                  <c:v>Plan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J!$C$5:$D$6</c:f>
              <c:multiLvlStrCache>
                <c:ptCount val="2"/>
                <c:lvl>
                  <c:pt idx="0">
                    <c:v>May-18</c:v>
                  </c:pt>
                  <c:pt idx="1">
                    <c:v>Apr-18</c:v>
                  </c:pt>
                </c:lvl>
                <c:lvl>
                  <c:pt idx="0">
                    <c:v>Current % 
Progress</c:v>
                  </c:pt>
                  <c:pt idx="1">
                    <c:v>Previous % 
Progress</c:v>
                  </c:pt>
                </c:lvl>
              </c:multiLvlStrCache>
            </c:multiLvlStrRef>
          </c:cat>
          <c:val>
            <c:numRef>
              <c:f>J!$C$9:$D$9</c:f>
              <c:numCache>
                <c:formatCode>0.00%</c:formatCode>
                <c:ptCount val="2"/>
                <c:pt idx="0">
                  <c:v>5.6552786034479663E-2</c:v>
                </c:pt>
                <c:pt idx="1">
                  <c:v>0.13820254613110916</c:v>
                </c:pt>
              </c:numCache>
            </c:numRef>
          </c:val>
        </c:ser>
        <c:ser>
          <c:idx val="3"/>
          <c:order val="3"/>
          <c:tx>
            <c:strRef>
              <c:f>J!$B$10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J!$C$5:$D$6</c:f>
              <c:multiLvlStrCache>
                <c:ptCount val="2"/>
                <c:lvl>
                  <c:pt idx="0">
                    <c:v>May-18</c:v>
                  </c:pt>
                  <c:pt idx="1">
                    <c:v>Apr-18</c:v>
                  </c:pt>
                </c:lvl>
                <c:lvl>
                  <c:pt idx="0">
                    <c:v>Current % 
Progress</c:v>
                  </c:pt>
                  <c:pt idx="1">
                    <c:v>Previous % 
Progress</c:v>
                  </c:pt>
                </c:lvl>
              </c:multiLvlStrCache>
            </c:multiLvlStrRef>
          </c:cat>
          <c:val>
            <c:numRef>
              <c:f>J!$C$10:$D$10</c:f>
              <c:numCache>
                <c:formatCode>0.00%</c:formatCode>
                <c:ptCount val="2"/>
                <c:pt idx="0">
                  <c:v>5.6552786034479552E-2</c:v>
                </c:pt>
                <c:pt idx="1">
                  <c:v>4.0126700140547977E-2</c:v>
                </c:pt>
              </c:numCache>
            </c:numRef>
          </c:val>
        </c:ser>
        <c:ser>
          <c:idx val="4"/>
          <c:order val="4"/>
          <c:tx>
            <c:strRef>
              <c:f>J!$B$11</c:f>
              <c:strCache>
                <c:ptCount val="1"/>
                <c:pt idx="0">
                  <c:v>Variance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J!$C$5:$D$6</c:f>
              <c:multiLvlStrCache>
                <c:ptCount val="2"/>
                <c:lvl>
                  <c:pt idx="0">
                    <c:v>May-18</c:v>
                  </c:pt>
                  <c:pt idx="1">
                    <c:v>Apr-18</c:v>
                  </c:pt>
                </c:lvl>
                <c:lvl>
                  <c:pt idx="0">
                    <c:v>Current % 
Progress</c:v>
                  </c:pt>
                  <c:pt idx="1">
                    <c:v>Previous % 
Progress</c:v>
                  </c:pt>
                </c:lvl>
              </c:multiLvlStrCache>
            </c:multiLvlStrRef>
          </c:cat>
          <c:val>
            <c:numRef>
              <c:f>J!$C$11:$D$11</c:f>
              <c:numCache>
                <c:formatCode>0.00%</c:formatCode>
                <c:ptCount val="2"/>
                <c:pt idx="0">
                  <c:v>-1.1102230246251565E-16</c:v>
                </c:pt>
                <c:pt idx="1">
                  <c:v>-9.8075845990561183E-2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1742592"/>
        <c:axId val="71744128"/>
      </c:barChart>
      <c:catAx>
        <c:axId val="71742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744128"/>
        <c:crosses val="autoZero"/>
        <c:auto val="1"/>
        <c:lblAlgn val="ctr"/>
        <c:lblOffset val="100"/>
        <c:noMultiLvlLbl val="0"/>
      </c:catAx>
      <c:valAx>
        <c:axId val="71744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74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666429439348518E-2"/>
          <c:y val="7.1429149056302897E-3"/>
          <c:w val="0.91632334635930801"/>
          <c:h val="0.782054812033419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[1]Sheet1!$B$16</c:f>
              <c:strCache>
                <c:ptCount val="1"/>
                <c:pt idx="0">
                  <c:v>Monthly Planned Values, %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txPr>
              <a:bodyPr rot="-5400000" vert="horz"/>
              <a:lstStyle/>
              <a:p>
                <a:pPr>
                  <a:defRPr sz="3000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[1]Sheet1!$C$15:$AD$15</c:f>
              <c:numCache>
                <c:formatCode>General</c:formatCode>
                <c:ptCount val="28"/>
                <c:pt idx="0">
                  <c:v>42856</c:v>
                </c:pt>
                <c:pt idx="1">
                  <c:v>42887</c:v>
                </c:pt>
                <c:pt idx="2">
                  <c:v>42917</c:v>
                </c:pt>
                <c:pt idx="3">
                  <c:v>42948</c:v>
                </c:pt>
                <c:pt idx="4">
                  <c:v>42979</c:v>
                </c:pt>
                <c:pt idx="5">
                  <c:v>43009</c:v>
                </c:pt>
                <c:pt idx="6">
                  <c:v>43040</c:v>
                </c:pt>
                <c:pt idx="7">
                  <c:v>43070</c:v>
                </c:pt>
                <c:pt idx="8">
                  <c:v>43101</c:v>
                </c:pt>
                <c:pt idx="9">
                  <c:v>43132</c:v>
                </c:pt>
                <c:pt idx="10">
                  <c:v>43160</c:v>
                </c:pt>
                <c:pt idx="11">
                  <c:v>43191</c:v>
                </c:pt>
                <c:pt idx="12">
                  <c:v>43221</c:v>
                </c:pt>
                <c:pt idx="13">
                  <c:v>43252</c:v>
                </c:pt>
                <c:pt idx="14">
                  <c:v>43282</c:v>
                </c:pt>
                <c:pt idx="15">
                  <c:v>43313</c:v>
                </c:pt>
                <c:pt idx="16">
                  <c:v>43344</c:v>
                </c:pt>
                <c:pt idx="17">
                  <c:v>43374</c:v>
                </c:pt>
                <c:pt idx="18">
                  <c:v>43405</c:v>
                </c:pt>
                <c:pt idx="19">
                  <c:v>43435</c:v>
                </c:pt>
                <c:pt idx="20">
                  <c:v>43466</c:v>
                </c:pt>
                <c:pt idx="21">
                  <c:v>43497</c:v>
                </c:pt>
                <c:pt idx="22">
                  <c:v>43525</c:v>
                </c:pt>
                <c:pt idx="23">
                  <c:v>43556</c:v>
                </c:pt>
                <c:pt idx="24">
                  <c:v>43586</c:v>
                </c:pt>
                <c:pt idx="25">
                  <c:v>43617</c:v>
                </c:pt>
                <c:pt idx="26">
                  <c:v>43647</c:v>
                </c:pt>
                <c:pt idx="27">
                  <c:v>43678</c:v>
                </c:pt>
              </c:numCache>
            </c:numRef>
          </c:cat>
          <c:val>
            <c:numRef>
              <c:f>[1]Sheet1!$C$16:$W$16</c:f>
              <c:numCache>
                <c:formatCode>General</c:formatCode>
                <c:ptCount val="21"/>
                <c:pt idx="0">
                  <c:v>2.3917037579722382E-3</c:v>
                </c:pt>
                <c:pt idx="1">
                  <c:v>4.9827377030020837E-3</c:v>
                </c:pt>
                <c:pt idx="2">
                  <c:v>8.1573608062865451E-3</c:v>
                </c:pt>
                <c:pt idx="3">
                  <c:v>1.0787241612521392E-2</c:v>
                </c:pt>
                <c:pt idx="4">
                  <c:v>1.5923778913355068E-2</c:v>
                </c:pt>
                <c:pt idx="5">
                  <c:v>2.2091862856547812E-2</c:v>
                </c:pt>
                <c:pt idx="6">
                  <c:v>2.8590071266634771E-2</c:v>
                </c:pt>
                <c:pt idx="7">
                  <c:v>4.1937771537990436E-2</c:v>
                </c:pt>
                <c:pt idx="8">
                  <c:v>6.8269998240443983E-2</c:v>
                </c:pt>
                <c:pt idx="9">
                  <c:v>0.18154153724636682</c:v>
                </c:pt>
                <c:pt idx="10">
                  <c:v>0.20559387416017205</c:v>
                </c:pt>
                <c:pt idx="11">
                  <c:v>0.13820254613110927</c:v>
                </c:pt>
                <c:pt idx="12">
                  <c:v>5.6552786034479559E-2</c:v>
                </c:pt>
                <c:pt idx="13">
                  <c:v>4.6270461300937815E-2</c:v>
                </c:pt>
                <c:pt idx="14">
                  <c:v>3.4928267165964567E-2</c:v>
                </c:pt>
                <c:pt idx="15">
                  <c:v>2.9143232845390502E-2</c:v>
                </c:pt>
                <c:pt idx="16">
                  <c:v>2.8577673135789187E-2</c:v>
                </c:pt>
                <c:pt idx="17">
                  <c:v>2.4365004295495363E-2</c:v>
                </c:pt>
                <c:pt idx="18">
                  <c:v>1.9935003514496206E-2</c:v>
                </c:pt>
                <c:pt idx="19">
                  <c:v>1.7466398111274466E-2</c:v>
                </c:pt>
                <c:pt idx="20">
                  <c:v>1.4290689363770016E-2</c:v>
                </c:pt>
              </c:numCache>
            </c:numRef>
          </c:val>
        </c:ser>
        <c:ser>
          <c:idx val="1"/>
          <c:order val="1"/>
          <c:tx>
            <c:strRef>
              <c:f>[1]Sheet1!$B$17</c:f>
              <c:strCache>
                <c:ptCount val="1"/>
                <c:pt idx="0">
                  <c:v>Monthly Actual Values, %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txPr>
              <a:bodyPr rot="-5400000" vert="horz"/>
              <a:lstStyle/>
              <a:p>
                <a:pPr>
                  <a:defRPr sz="3000">
                    <a:solidFill>
                      <a:srgbClr val="0070C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[1]Sheet1!$C$15:$AD$15</c:f>
              <c:numCache>
                <c:formatCode>General</c:formatCode>
                <c:ptCount val="28"/>
                <c:pt idx="0">
                  <c:v>42856</c:v>
                </c:pt>
                <c:pt idx="1">
                  <c:v>42887</c:v>
                </c:pt>
                <c:pt idx="2">
                  <c:v>42917</c:v>
                </c:pt>
                <c:pt idx="3">
                  <c:v>42948</c:v>
                </c:pt>
                <c:pt idx="4">
                  <c:v>42979</c:v>
                </c:pt>
                <c:pt idx="5">
                  <c:v>43009</c:v>
                </c:pt>
                <c:pt idx="6">
                  <c:v>43040</c:v>
                </c:pt>
                <c:pt idx="7">
                  <c:v>43070</c:v>
                </c:pt>
                <c:pt idx="8">
                  <c:v>43101</c:v>
                </c:pt>
                <c:pt idx="9">
                  <c:v>43132</c:v>
                </c:pt>
                <c:pt idx="10">
                  <c:v>43160</c:v>
                </c:pt>
                <c:pt idx="11">
                  <c:v>43191</c:v>
                </c:pt>
                <c:pt idx="12">
                  <c:v>43221</c:v>
                </c:pt>
                <c:pt idx="13">
                  <c:v>43252</c:v>
                </c:pt>
                <c:pt idx="14">
                  <c:v>43282</c:v>
                </c:pt>
                <c:pt idx="15">
                  <c:v>43313</c:v>
                </c:pt>
                <c:pt idx="16">
                  <c:v>43344</c:v>
                </c:pt>
                <c:pt idx="17">
                  <c:v>43374</c:v>
                </c:pt>
                <c:pt idx="18">
                  <c:v>43405</c:v>
                </c:pt>
                <c:pt idx="19">
                  <c:v>43435</c:v>
                </c:pt>
                <c:pt idx="20">
                  <c:v>43466</c:v>
                </c:pt>
                <c:pt idx="21">
                  <c:v>43497</c:v>
                </c:pt>
                <c:pt idx="22">
                  <c:v>43525</c:v>
                </c:pt>
                <c:pt idx="23">
                  <c:v>43556</c:v>
                </c:pt>
                <c:pt idx="24">
                  <c:v>43586</c:v>
                </c:pt>
                <c:pt idx="25">
                  <c:v>43617</c:v>
                </c:pt>
                <c:pt idx="26">
                  <c:v>43647</c:v>
                </c:pt>
                <c:pt idx="27">
                  <c:v>43678</c:v>
                </c:pt>
              </c:numCache>
            </c:numRef>
          </c:cat>
          <c:val>
            <c:numRef>
              <c:f>[1]Sheet1!$C$17:$AD$17</c:f>
              <c:numCache>
                <c:formatCode>General</c:formatCode>
                <c:ptCount val="28"/>
                <c:pt idx="0">
                  <c:v>6.9580897079245885E-3</c:v>
                </c:pt>
                <c:pt idx="1">
                  <c:v>1.4496128586048089E-2</c:v>
                </c:pt>
                <c:pt idx="2">
                  <c:v>1.565579050199821E-2</c:v>
                </c:pt>
                <c:pt idx="3">
                  <c:v>1.565579050199821E-2</c:v>
                </c:pt>
                <c:pt idx="4">
                  <c:v>1.4496128586048089E-2</c:v>
                </c:pt>
                <c:pt idx="5">
                  <c:v>1.8611568947096774E-2</c:v>
                </c:pt>
                <c:pt idx="6">
                  <c:v>3.3689301674477645E-2</c:v>
                </c:pt>
                <c:pt idx="7">
                  <c:v>5.3797082738820154E-2</c:v>
                </c:pt>
                <c:pt idx="8">
                  <c:v>4.634935799971663E-2</c:v>
                </c:pt>
                <c:pt idx="9">
                  <c:v>4.3131030205451379E-2</c:v>
                </c:pt>
                <c:pt idx="10">
                  <c:v>7.4071543038788532E-2</c:v>
                </c:pt>
                <c:pt idx="11">
                  <c:v>3.7748118380303078E-2</c:v>
                </c:pt>
                <c:pt idx="12">
                  <c:v>2.3608045012485545E-2</c:v>
                </c:pt>
              </c:numCache>
            </c:numRef>
          </c:val>
        </c:ser>
        <c:ser>
          <c:idx val="2"/>
          <c:order val="2"/>
          <c:tx>
            <c:strRef>
              <c:f>[1]Sheet1!$B$18</c:f>
              <c:strCache>
                <c:ptCount val="1"/>
                <c:pt idx="0">
                  <c:v>Monthly Remaining Early Values, %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txPr>
              <a:bodyPr rot="-5400000" vert="horz"/>
              <a:lstStyle/>
              <a:p>
                <a:pPr>
                  <a:defRPr sz="30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[1]Sheet1!$C$15:$AD$15</c:f>
              <c:numCache>
                <c:formatCode>General</c:formatCode>
                <c:ptCount val="28"/>
                <c:pt idx="0">
                  <c:v>42856</c:v>
                </c:pt>
                <c:pt idx="1">
                  <c:v>42887</c:v>
                </c:pt>
                <c:pt idx="2">
                  <c:v>42917</c:v>
                </c:pt>
                <c:pt idx="3">
                  <c:v>42948</c:v>
                </c:pt>
                <c:pt idx="4">
                  <c:v>42979</c:v>
                </c:pt>
                <c:pt idx="5">
                  <c:v>43009</c:v>
                </c:pt>
                <c:pt idx="6">
                  <c:v>43040</c:v>
                </c:pt>
                <c:pt idx="7">
                  <c:v>43070</c:v>
                </c:pt>
                <c:pt idx="8">
                  <c:v>43101</c:v>
                </c:pt>
                <c:pt idx="9">
                  <c:v>43132</c:v>
                </c:pt>
                <c:pt idx="10">
                  <c:v>43160</c:v>
                </c:pt>
                <c:pt idx="11">
                  <c:v>43191</c:v>
                </c:pt>
                <c:pt idx="12">
                  <c:v>43221</c:v>
                </c:pt>
                <c:pt idx="13">
                  <c:v>43252</c:v>
                </c:pt>
                <c:pt idx="14">
                  <c:v>43282</c:v>
                </c:pt>
                <c:pt idx="15">
                  <c:v>43313</c:v>
                </c:pt>
                <c:pt idx="16">
                  <c:v>43344</c:v>
                </c:pt>
                <c:pt idx="17">
                  <c:v>43374</c:v>
                </c:pt>
                <c:pt idx="18">
                  <c:v>43405</c:v>
                </c:pt>
                <c:pt idx="19">
                  <c:v>43435</c:v>
                </c:pt>
                <c:pt idx="20">
                  <c:v>43466</c:v>
                </c:pt>
                <c:pt idx="21">
                  <c:v>43497</c:v>
                </c:pt>
                <c:pt idx="22">
                  <c:v>43525</c:v>
                </c:pt>
                <c:pt idx="23">
                  <c:v>43556</c:v>
                </c:pt>
                <c:pt idx="24">
                  <c:v>43586</c:v>
                </c:pt>
                <c:pt idx="25">
                  <c:v>43617</c:v>
                </c:pt>
                <c:pt idx="26">
                  <c:v>43647</c:v>
                </c:pt>
                <c:pt idx="27">
                  <c:v>43678</c:v>
                </c:pt>
              </c:numCache>
            </c:numRef>
          </c:cat>
          <c:val>
            <c:numRef>
              <c:f>[1]Sheet1!$C$18:$AD$18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7.85814315162486E-3</c:v>
                </c:pt>
                <c:pt idx="14">
                  <c:v>5.3490205084945806E-2</c:v>
                </c:pt>
                <c:pt idx="15">
                  <c:v>9.5070522432124396E-2</c:v>
                </c:pt>
                <c:pt idx="16">
                  <c:v>0.1339035754403064</c:v>
                </c:pt>
                <c:pt idx="17">
                  <c:v>0.10130363959903076</c:v>
                </c:pt>
                <c:pt idx="18">
                  <c:v>8.4942676071877526E-2</c:v>
                </c:pt>
                <c:pt idx="19">
                  <c:v>6.7468691079859616E-2</c:v>
                </c:pt>
                <c:pt idx="20">
                  <c:v>3.4457025425197907E-2</c:v>
                </c:pt>
                <c:pt idx="21">
                  <c:v>1.7378508118395544E-2</c:v>
                </c:pt>
                <c:pt idx="22">
                  <c:v>1.4300016550807396E-3</c:v>
                </c:pt>
                <c:pt idx="23">
                  <c:v>9.5333443672049323E-4</c:v>
                </c:pt>
                <c:pt idx="24">
                  <c:v>1.5491646719080286E-3</c:v>
                </c:pt>
                <c:pt idx="25">
                  <c:v>1.0327764479386859E-3</c:v>
                </c:pt>
                <c:pt idx="26">
                  <c:v>5.3625630229943628E-4</c:v>
                </c:pt>
                <c:pt idx="27">
                  <c:v>3.5750420153295756E-4</c:v>
                </c:pt>
              </c:numCache>
            </c:numRef>
          </c:val>
        </c:ser>
        <c:ser>
          <c:idx val="3"/>
          <c:order val="3"/>
          <c:tx>
            <c:strRef>
              <c:f>[1]Sheet1!$B$19</c:f>
              <c:strCache>
                <c:ptCount val="1"/>
                <c:pt idx="0">
                  <c:v>Monthly Remaining Late Values, %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txPr>
              <a:bodyPr rot="-5400000" vert="horz"/>
              <a:lstStyle/>
              <a:p>
                <a:pPr>
                  <a:defRPr sz="3000">
                    <a:solidFill>
                      <a:srgbClr val="C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[1]Sheet1!$C$15:$AD$15</c:f>
              <c:numCache>
                <c:formatCode>General</c:formatCode>
                <c:ptCount val="28"/>
                <c:pt idx="0">
                  <c:v>42856</c:v>
                </c:pt>
                <c:pt idx="1">
                  <c:v>42887</c:v>
                </c:pt>
                <c:pt idx="2">
                  <c:v>42917</c:v>
                </c:pt>
                <c:pt idx="3">
                  <c:v>42948</c:v>
                </c:pt>
                <c:pt idx="4">
                  <c:v>42979</c:v>
                </c:pt>
                <c:pt idx="5">
                  <c:v>43009</c:v>
                </c:pt>
                <c:pt idx="6">
                  <c:v>43040</c:v>
                </c:pt>
                <c:pt idx="7">
                  <c:v>43070</c:v>
                </c:pt>
                <c:pt idx="8">
                  <c:v>43101</c:v>
                </c:pt>
                <c:pt idx="9">
                  <c:v>43132</c:v>
                </c:pt>
                <c:pt idx="10">
                  <c:v>43160</c:v>
                </c:pt>
                <c:pt idx="11">
                  <c:v>43191</c:v>
                </c:pt>
                <c:pt idx="12">
                  <c:v>43221</c:v>
                </c:pt>
                <c:pt idx="13">
                  <c:v>43252</c:v>
                </c:pt>
                <c:pt idx="14">
                  <c:v>43282</c:v>
                </c:pt>
                <c:pt idx="15">
                  <c:v>43313</c:v>
                </c:pt>
                <c:pt idx="16">
                  <c:v>43344</c:v>
                </c:pt>
                <c:pt idx="17">
                  <c:v>43374</c:v>
                </c:pt>
                <c:pt idx="18">
                  <c:v>43405</c:v>
                </c:pt>
                <c:pt idx="19">
                  <c:v>43435</c:v>
                </c:pt>
                <c:pt idx="20">
                  <c:v>43466</c:v>
                </c:pt>
                <c:pt idx="21">
                  <c:v>43497</c:v>
                </c:pt>
                <c:pt idx="22">
                  <c:v>43525</c:v>
                </c:pt>
                <c:pt idx="23">
                  <c:v>43556</c:v>
                </c:pt>
                <c:pt idx="24">
                  <c:v>43586</c:v>
                </c:pt>
                <c:pt idx="25">
                  <c:v>43617</c:v>
                </c:pt>
                <c:pt idx="26">
                  <c:v>43647</c:v>
                </c:pt>
                <c:pt idx="27">
                  <c:v>43678</c:v>
                </c:pt>
              </c:numCache>
            </c:numRef>
          </c:cat>
          <c:val>
            <c:numRef>
              <c:f>[1]Sheet1!$C$19:$AD$19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1.4365469091518635E-3</c:v>
                </c:pt>
                <c:pt idx="14">
                  <c:v>3.5675927485433814E-3</c:v>
                </c:pt>
                <c:pt idx="15">
                  <c:v>1.7993085254132471E-2</c:v>
                </c:pt>
                <c:pt idx="16">
                  <c:v>3.8503416639954949E-2</c:v>
                </c:pt>
                <c:pt idx="17">
                  <c:v>7.7877235913310999E-2</c:v>
                </c:pt>
                <c:pt idx="18">
                  <c:v>0.10562375980349067</c:v>
                </c:pt>
                <c:pt idx="19">
                  <c:v>0.13741109427127568</c:v>
                </c:pt>
                <c:pt idx="20">
                  <c:v>7.3470476948364893E-2</c:v>
                </c:pt>
                <c:pt idx="21">
                  <c:v>4.8980317965576593E-2</c:v>
                </c:pt>
                <c:pt idx="22">
                  <c:v>2.9037807571825558E-2</c:v>
                </c:pt>
                <c:pt idx="23">
                  <c:v>1.9358538381217046E-2</c:v>
                </c:pt>
                <c:pt idx="24">
                  <c:v>2.2091641537794315E-2</c:v>
                </c:pt>
                <c:pt idx="25">
                  <c:v>1.4727761025196214E-2</c:v>
                </c:pt>
                <c:pt idx="26">
                  <c:v>6.9916494894051197E-3</c:v>
                </c:pt>
                <c:pt idx="27">
                  <c:v>4.6610996596034137E-3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40"/>
        <c:axId val="75272576"/>
        <c:axId val="75274112"/>
      </c:barChart>
      <c:lineChart>
        <c:grouping val="standard"/>
        <c:varyColors val="0"/>
        <c:ser>
          <c:idx val="4"/>
          <c:order val="4"/>
          <c:tx>
            <c:strRef>
              <c:f>[1]Sheet1!$B$20</c:f>
              <c:strCache>
                <c:ptCount val="1"/>
                <c:pt idx="0">
                  <c:v>Cum. Monthly Planned Values, %</c:v>
                </c:pt>
              </c:strCache>
            </c:strRef>
          </c:tx>
          <c:spPr>
            <a:ln w="15240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[1]Sheet1!$C$15:$AD$15</c:f>
              <c:numCache>
                <c:formatCode>General</c:formatCode>
                <c:ptCount val="28"/>
                <c:pt idx="0">
                  <c:v>42856</c:v>
                </c:pt>
                <c:pt idx="1">
                  <c:v>42887</c:v>
                </c:pt>
                <c:pt idx="2">
                  <c:v>42917</c:v>
                </c:pt>
                <c:pt idx="3">
                  <c:v>42948</c:v>
                </c:pt>
                <c:pt idx="4">
                  <c:v>42979</c:v>
                </c:pt>
                <c:pt idx="5">
                  <c:v>43009</c:v>
                </c:pt>
                <c:pt idx="6">
                  <c:v>43040</c:v>
                </c:pt>
                <c:pt idx="7">
                  <c:v>43070</c:v>
                </c:pt>
                <c:pt idx="8">
                  <c:v>43101</c:v>
                </c:pt>
                <c:pt idx="9">
                  <c:v>43132</c:v>
                </c:pt>
                <c:pt idx="10">
                  <c:v>43160</c:v>
                </c:pt>
                <c:pt idx="11">
                  <c:v>43191</c:v>
                </c:pt>
                <c:pt idx="12">
                  <c:v>43221</c:v>
                </c:pt>
                <c:pt idx="13">
                  <c:v>43252</c:v>
                </c:pt>
                <c:pt idx="14">
                  <c:v>43282</c:v>
                </c:pt>
                <c:pt idx="15">
                  <c:v>43313</c:v>
                </c:pt>
                <c:pt idx="16">
                  <c:v>43344</c:v>
                </c:pt>
                <c:pt idx="17">
                  <c:v>43374</c:v>
                </c:pt>
                <c:pt idx="18">
                  <c:v>43405</c:v>
                </c:pt>
                <c:pt idx="19">
                  <c:v>43435</c:v>
                </c:pt>
                <c:pt idx="20">
                  <c:v>43466</c:v>
                </c:pt>
                <c:pt idx="21">
                  <c:v>43497</c:v>
                </c:pt>
                <c:pt idx="22">
                  <c:v>43525</c:v>
                </c:pt>
                <c:pt idx="23">
                  <c:v>43556</c:v>
                </c:pt>
                <c:pt idx="24">
                  <c:v>43586</c:v>
                </c:pt>
                <c:pt idx="25">
                  <c:v>43617</c:v>
                </c:pt>
                <c:pt idx="26">
                  <c:v>43647</c:v>
                </c:pt>
                <c:pt idx="27">
                  <c:v>43678</c:v>
                </c:pt>
              </c:numCache>
            </c:numRef>
          </c:cat>
          <c:val>
            <c:numRef>
              <c:f>[1]Sheet1!$C$20:$W$20</c:f>
              <c:numCache>
                <c:formatCode>General</c:formatCode>
                <c:ptCount val="21"/>
                <c:pt idx="0">
                  <c:v>2.3917037579722382E-3</c:v>
                </c:pt>
                <c:pt idx="1">
                  <c:v>7.374441460974321E-3</c:v>
                </c:pt>
                <c:pt idx="2">
                  <c:v>1.5531802267260865E-2</c:v>
                </c:pt>
                <c:pt idx="3">
                  <c:v>2.6319043879782258E-2</c:v>
                </c:pt>
                <c:pt idx="4">
                  <c:v>4.2242822793137326E-2</c:v>
                </c:pt>
                <c:pt idx="5">
                  <c:v>6.4334685649685142E-2</c:v>
                </c:pt>
                <c:pt idx="6">
                  <c:v>9.292475691631992E-2</c:v>
                </c:pt>
                <c:pt idx="7">
                  <c:v>0.13486252845431035</c:v>
                </c:pt>
                <c:pt idx="8">
                  <c:v>0.20313252669475432</c:v>
                </c:pt>
                <c:pt idx="9">
                  <c:v>0.38467406394112114</c:v>
                </c:pt>
                <c:pt idx="10">
                  <c:v>0.59026793810129319</c:v>
                </c:pt>
                <c:pt idx="11">
                  <c:v>0.72847048423240235</c:v>
                </c:pt>
                <c:pt idx="12">
                  <c:v>0.78502327026688201</c:v>
                </c:pt>
                <c:pt idx="13">
                  <c:v>0.83129373156781983</c:v>
                </c:pt>
                <c:pt idx="14">
                  <c:v>0.86622199873378436</c:v>
                </c:pt>
                <c:pt idx="15">
                  <c:v>0.8953652315791748</c:v>
                </c:pt>
                <c:pt idx="16">
                  <c:v>0.92394290471496399</c:v>
                </c:pt>
                <c:pt idx="17">
                  <c:v>0.94830790901045936</c:v>
                </c:pt>
                <c:pt idx="18">
                  <c:v>0.96824291252495542</c:v>
                </c:pt>
                <c:pt idx="19">
                  <c:v>0.98570931063622991</c:v>
                </c:pt>
                <c:pt idx="20">
                  <c:v>0.99999999999999989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[1]Sheet1!$B$21</c:f>
              <c:strCache>
                <c:ptCount val="1"/>
                <c:pt idx="0">
                  <c:v>Cum. Monthly Actual Values, %</c:v>
                </c:pt>
              </c:strCache>
            </c:strRef>
          </c:tx>
          <c:spPr>
            <a:ln w="15240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[1]Sheet1!$C$15:$AD$15</c:f>
              <c:numCache>
                <c:formatCode>General</c:formatCode>
                <c:ptCount val="28"/>
                <c:pt idx="0">
                  <c:v>42856</c:v>
                </c:pt>
                <c:pt idx="1">
                  <c:v>42887</c:v>
                </c:pt>
                <c:pt idx="2">
                  <c:v>42917</c:v>
                </c:pt>
                <c:pt idx="3">
                  <c:v>42948</c:v>
                </c:pt>
                <c:pt idx="4">
                  <c:v>42979</c:v>
                </c:pt>
                <c:pt idx="5">
                  <c:v>43009</c:v>
                </c:pt>
                <c:pt idx="6">
                  <c:v>43040</c:v>
                </c:pt>
                <c:pt idx="7">
                  <c:v>43070</c:v>
                </c:pt>
                <c:pt idx="8">
                  <c:v>43101</c:v>
                </c:pt>
                <c:pt idx="9">
                  <c:v>43132</c:v>
                </c:pt>
                <c:pt idx="10">
                  <c:v>43160</c:v>
                </c:pt>
                <c:pt idx="11">
                  <c:v>43191</c:v>
                </c:pt>
                <c:pt idx="12">
                  <c:v>43221</c:v>
                </c:pt>
                <c:pt idx="13">
                  <c:v>43252</c:v>
                </c:pt>
                <c:pt idx="14">
                  <c:v>43282</c:v>
                </c:pt>
                <c:pt idx="15">
                  <c:v>43313</c:v>
                </c:pt>
                <c:pt idx="16">
                  <c:v>43344</c:v>
                </c:pt>
                <c:pt idx="17">
                  <c:v>43374</c:v>
                </c:pt>
                <c:pt idx="18">
                  <c:v>43405</c:v>
                </c:pt>
                <c:pt idx="19">
                  <c:v>43435</c:v>
                </c:pt>
                <c:pt idx="20">
                  <c:v>43466</c:v>
                </c:pt>
                <c:pt idx="21">
                  <c:v>43497</c:v>
                </c:pt>
                <c:pt idx="22">
                  <c:v>43525</c:v>
                </c:pt>
                <c:pt idx="23">
                  <c:v>43556</c:v>
                </c:pt>
                <c:pt idx="24">
                  <c:v>43586</c:v>
                </c:pt>
                <c:pt idx="25">
                  <c:v>43617</c:v>
                </c:pt>
                <c:pt idx="26">
                  <c:v>43647</c:v>
                </c:pt>
                <c:pt idx="27">
                  <c:v>43678</c:v>
                </c:pt>
              </c:numCache>
            </c:numRef>
          </c:cat>
          <c:val>
            <c:numRef>
              <c:f>[1]Sheet1!$C$21:$O$21</c:f>
              <c:numCache>
                <c:formatCode>General</c:formatCode>
                <c:ptCount val="13"/>
                <c:pt idx="0">
                  <c:v>6.9580897079245885E-3</c:v>
                </c:pt>
                <c:pt idx="1">
                  <c:v>2.1454218293972677E-2</c:v>
                </c:pt>
                <c:pt idx="2">
                  <c:v>3.7110008795970886E-2</c:v>
                </c:pt>
                <c:pt idx="3">
                  <c:v>5.2765799297969103E-2</c:v>
                </c:pt>
                <c:pt idx="4">
                  <c:v>6.7261927884017192E-2</c:v>
                </c:pt>
                <c:pt idx="5">
                  <c:v>8.5873496831113963E-2</c:v>
                </c:pt>
                <c:pt idx="6">
                  <c:v>0.11956279850559161</c:v>
                </c:pt>
                <c:pt idx="7">
                  <c:v>0.17335988124441176</c:v>
                </c:pt>
                <c:pt idx="8">
                  <c:v>0.21970923924412841</c:v>
                </c:pt>
                <c:pt idx="9">
                  <c:v>0.26284026944957978</c:v>
                </c:pt>
                <c:pt idx="10">
                  <c:v>0.33691181248836827</c:v>
                </c:pt>
                <c:pt idx="11">
                  <c:v>0.37465993086867133</c:v>
                </c:pt>
                <c:pt idx="12">
                  <c:v>0.39826797588115687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[1]Sheet1!$B$22</c:f>
              <c:strCache>
                <c:ptCount val="1"/>
                <c:pt idx="0">
                  <c:v>Cum. Monthly Remaining Early Values, %</c:v>
                </c:pt>
              </c:strCache>
            </c:strRef>
          </c:tx>
          <c:spPr>
            <a:ln w="76200">
              <a:solidFill>
                <a:srgbClr val="FFC000"/>
              </a:solidFill>
            </a:ln>
          </c:spPr>
          <c:marker>
            <c:symbol val="none"/>
          </c:marker>
          <c:val>
            <c:numRef>
              <c:f>([1]Sheet1!$C$21:$O$21,[1]Sheet1!$P$22:$AD$22)</c:f>
              <c:numCache>
                <c:formatCode>General</c:formatCode>
                <c:ptCount val="28"/>
                <c:pt idx="0">
                  <c:v>6.9580897079245885E-3</c:v>
                </c:pt>
                <c:pt idx="1">
                  <c:v>2.1454218293972677E-2</c:v>
                </c:pt>
                <c:pt idx="2">
                  <c:v>3.7110008795970886E-2</c:v>
                </c:pt>
                <c:pt idx="3">
                  <c:v>5.2765799297969103E-2</c:v>
                </c:pt>
                <c:pt idx="4">
                  <c:v>6.7261927884017192E-2</c:v>
                </c:pt>
                <c:pt idx="5">
                  <c:v>8.5873496831113963E-2</c:v>
                </c:pt>
                <c:pt idx="6">
                  <c:v>0.11956279850559161</c:v>
                </c:pt>
                <c:pt idx="7">
                  <c:v>0.17335988124441176</c:v>
                </c:pt>
                <c:pt idx="8">
                  <c:v>0.21970923924412841</c:v>
                </c:pt>
                <c:pt idx="9">
                  <c:v>0.26284026944957978</c:v>
                </c:pt>
                <c:pt idx="10">
                  <c:v>0.33691181248836827</c:v>
                </c:pt>
                <c:pt idx="11">
                  <c:v>0.37465993086867133</c:v>
                </c:pt>
                <c:pt idx="12">
                  <c:v>0.39826797588115687</c:v>
                </c:pt>
                <c:pt idx="13">
                  <c:v>0.40612611903278173</c:v>
                </c:pt>
                <c:pt idx="14">
                  <c:v>0.45961632411772757</c:v>
                </c:pt>
                <c:pt idx="15">
                  <c:v>0.5546868465498519</c:v>
                </c:pt>
                <c:pt idx="16">
                  <c:v>0.6885904219901583</c:v>
                </c:pt>
                <c:pt idx="17">
                  <c:v>0.78989406158918918</c:v>
                </c:pt>
                <c:pt idx="18">
                  <c:v>0.87483673766106673</c:v>
                </c:pt>
                <c:pt idx="19">
                  <c:v>0.94230542874092638</c:v>
                </c:pt>
                <c:pt idx="20">
                  <c:v>0.97676245416612428</c:v>
                </c:pt>
                <c:pt idx="21">
                  <c:v>0.99414096228451987</c:v>
                </c:pt>
                <c:pt idx="22">
                  <c:v>0.99557096393960054</c:v>
                </c:pt>
                <c:pt idx="23">
                  <c:v>0.99652429837632106</c:v>
                </c:pt>
                <c:pt idx="24">
                  <c:v>0.99807346304822919</c:v>
                </c:pt>
                <c:pt idx="25">
                  <c:v>0.99910623949616784</c:v>
                </c:pt>
                <c:pt idx="26">
                  <c:v>0.99964249579846731</c:v>
                </c:pt>
                <c:pt idx="27">
                  <c:v>1.0000000000000002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[1]Sheet1!$B$23</c:f>
              <c:strCache>
                <c:ptCount val="1"/>
                <c:pt idx="0">
                  <c:v>Cum. Monthly Remaining Late Values, %</c:v>
                </c:pt>
              </c:strCache>
            </c:strRef>
          </c:tx>
          <c:spPr>
            <a:ln w="63500">
              <a:solidFill>
                <a:srgbClr val="C00000"/>
              </a:solidFill>
            </a:ln>
          </c:spPr>
          <c:marker>
            <c:symbol val="none"/>
          </c:marker>
          <c:val>
            <c:numRef>
              <c:f>([1]Sheet1!$C$21:$O$21,[1]Sheet1!$P$23:$AD$23)</c:f>
              <c:numCache>
                <c:formatCode>General</c:formatCode>
                <c:ptCount val="28"/>
                <c:pt idx="0">
                  <c:v>6.9580897079245885E-3</c:v>
                </c:pt>
                <c:pt idx="1">
                  <c:v>2.1454218293972677E-2</c:v>
                </c:pt>
                <c:pt idx="2">
                  <c:v>3.7110008795970886E-2</c:v>
                </c:pt>
                <c:pt idx="3">
                  <c:v>5.2765799297969103E-2</c:v>
                </c:pt>
                <c:pt idx="4">
                  <c:v>6.7261927884017192E-2</c:v>
                </c:pt>
                <c:pt idx="5">
                  <c:v>8.5873496831113963E-2</c:v>
                </c:pt>
                <c:pt idx="6">
                  <c:v>0.11956279850559161</c:v>
                </c:pt>
                <c:pt idx="7">
                  <c:v>0.17335988124441176</c:v>
                </c:pt>
                <c:pt idx="8">
                  <c:v>0.21970923924412841</c:v>
                </c:pt>
                <c:pt idx="9">
                  <c:v>0.26284026944957978</c:v>
                </c:pt>
                <c:pt idx="10">
                  <c:v>0.33691181248836827</c:v>
                </c:pt>
                <c:pt idx="11">
                  <c:v>0.37465993086867133</c:v>
                </c:pt>
                <c:pt idx="12">
                  <c:v>0.39826797588115687</c:v>
                </c:pt>
                <c:pt idx="13">
                  <c:v>0.39970452279030871</c:v>
                </c:pt>
                <c:pt idx="14">
                  <c:v>0.40327211553885212</c:v>
                </c:pt>
                <c:pt idx="15">
                  <c:v>0.42126520079298452</c:v>
                </c:pt>
                <c:pt idx="16">
                  <c:v>0.45976861743293951</c:v>
                </c:pt>
                <c:pt idx="17">
                  <c:v>0.53764585334625048</c:v>
                </c:pt>
                <c:pt idx="18">
                  <c:v>0.64326961314974118</c:v>
                </c:pt>
                <c:pt idx="19">
                  <c:v>0.78068070742101692</c:v>
                </c:pt>
                <c:pt idx="20">
                  <c:v>0.85415118436938176</c:v>
                </c:pt>
                <c:pt idx="21">
                  <c:v>0.90313150233495842</c:v>
                </c:pt>
                <c:pt idx="22">
                  <c:v>0.93216930990678393</c:v>
                </c:pt>
                <c:pt idx="23">
                  <c:v>0.95152784828800108</c:v>
                </c:pt>
                <c:pt idx="24">
                  <c:v>0.97361948982579538</c:v>
                </c:pt>
                <c:pt idx="25">
                  <c:v>0.98834725085099151</c:v>
                </c:pt>
                <c:pt idx="26">
                  <c:v>0.99533890034039674</c:v>
                </c:pt>
                <c:pt idx="27">
                  <c:v>1.0000000000000002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293824"/>
        <c:axId val="75275648"/>
      </c:lineChart>
      <c:catAx>
        <c:axId val="7527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sz="4000" b="1"/>
            </a:pPr>
            <a:endParaRPr lang="en-US"/>
          </a:p>
        </c:txPr>
        <c:crossAx val="75274112"/>
        <c:crosses val="autoZero"/>
        <c:auto val="1"/>
        <c:lblAlgn val="ctr"/>
        <c:lblOffset val="100"/>
        <c:noMultiLvlLbl val="1"/>
      </c:catAx>
      <c:valAx>
        <c:axId val="75274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3500" b="1"/>
            </a:pPr>
            <a:endParaRPr lang="en-US"/>
          </a:p>
        </c:txPr>
        <c:crossAx val="75272576"/>
        <c:crosses val="autoZero"/>
        <c:crossBetween val="between"/>
      </c:valAx>
      <c:valAx>
        <c:axId val="7527564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3200"/>
            </a:pPr>
            <a:endParaRPr lang="en-US"/>
          </a:p>
        </c:txPr>
        <c:crossAx val="75293824"/>
        <c:crosses val="max"/>
        <c:crossBetween val="between"/>
      </c:valAx>
      <c:catAx>
        <c:axId val="75293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5275648"/>
        <c:crosses val="autoZero"/>
        <c:auto val="1"/>
        <c:lblAlgn val="ctr"/>
        <c:lblOffset val="100"/>
        <c:noMultiLvlLbl val="1"/>
      </c:catAx>
    </c:plotArea>
    <c:legend>
      <c:legendPos val="b"/>
      <c:layout>
        <c:manualLayout>
          <c:xMode val="edge"/>
          <c:yMode val="edge"/>
          <c:x val="0.17985649259658906"/>
          <c:y val="0.89141883558836421"/>
          <c:w val="0.57998381756291839"/>
          <c:h val="6.3127138600864177E-2"/>
        </c:manualLayout>
      </c:layout>
      <c:overlay val="0"/>
      <c:txPr>
        <a:bodyPr/>
        <a:lstStyle/>
        <a:p>
          <a:pPr>
            <a:defRPr sz="45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/>
              <a:t>Project Cost % Progress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896060379068913"/>
          <c:y val="0.13782674886614191"/>
          <c:w val="0.77019052391356246"/>
          <c:h val="0.363816336815039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K!$A$5</c:f>
              <c:strCache>
                <c:ptCount val="1"/>
                <c:pt idx="0">
                  <c:v>Monthly Planned Value (BCWS), PV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invertIfNegative val="0"/>
          <c:cat>
            <c:numRef>
              <c:f>K!$B$4:$Z$4</c:f>
              <c:numCache>
                <c:formatCode>d\-mmm\-yy</c:formatCode>
                <c:ptCount val="25"/>
                <c:pt idx="0">
                  <c:v>42856</c:v>
                </c:pt>
                <c:pt idx="1">
                  <c:v>42887</c:v>
                </c:pt>
                <c:pt idx="2">
                  <c:v>42917</c:v>
                </c:pt>
                <c:pt idx="3">
                  <c:v>42948</c:v>
                </c:pt>
                <c:pt idx="4">
                  <c:v>42979</c:v>
                </c:pt>
                <c:pt idx="5">
                  <c:v>43009</c:v>
                </c:pt>
                <c:pt idx="6">
                  <c:v>43040</c:v>
                </c:pt>
                <c:pt idx="7">
                  <c:v>43070</c:v>
                </c:pt>
                <c:pt idx="8">
                  <c:v>43101</c:v>
                </c:pt>
                <c:pt idx="9">
                  <c:v>43132</c:v>
                </c:pt>
                <c:pt idx="10">
                  <c:v>43160</c:v>
                </c:pt>
                <c:pt idx="11">
                  <c:v>43191</c:v>
                </c:pt>
                <c:pt idx="12">
                  <c:v>43221</c:v>
                </c:pt>
                <c:pt idx="13">
                  <c:v>43252</c:v>
                </c:pt>
                <c:pt idx="14">
                  <c:v>43282</c:v>
                </c:pt>
                <c:pt idx="15">
                  <c:v>43313</c:v>
                </c:pt>
                <c:pt idx="16">
                  <c:v>43344</c:v>
                </c:pt>
                <c:pt idx="17">
                  <c:v>43374</c:v>
                </c:pt>
                <c:pt idx="18">
                  <c:v>43405</c:v>
                </c:pt>
                <c:pt idx="19">
                  <c:v>43435</c:v>
                </c:pt>
                <c:pt idx="20">
                  <c:v>43466</c:v>
                </c:pt>
                <c:pt idx="21">
                  <c:v>43497</c:v>
                </c:pt>
                <c:pt idx="22">
                  <c:v>43525</c:v>
                </c:pt>
                <c:pt idx="23">
                  <c:v>43556</c:v>
                </c:pt>
                <c:pt idx="24">
                  <c:v>43586</c:v>
                </c:pt>
              </c:numCache>
            </c:numRef>
          </c:cat>
          <c:val>
            <c:numRef>
              <c:f>K!$B$5:$Z$5</c:f>
              <c:numCache>
                <c:formatCode>0.00%</c:formatCode>
                <c:ptCount val="25"/>
                <c:pt idx="0">
                  <c:v>2.3917037579722382E-3</c:v>
                </c:pt>
                <c:pt idx="1">
                  <c:v>4.9827377030020837E-3</c:v>
                </c:pt>
                <c:pt idx="2">
                  <c:v>8.1573608062865451E-3</c:v>
                </c:pt>
                <c:pt idx="3">
                  <c:v>1.0787241612521392E-2</c:v>
                </c:pt>
                <c:pt idx="4">
                  <c:v>1.5923778913355068E-2</c:v>
                </c:pt>
                <c:pt idx="5">
                  <c:v>2.2091862856547812E-2</c:v>
                </c:pt>
                <c:pt idx="6">
                  <c:v>2.8590071266634771E-2</c:v>
                </c:pt>
                <c:pt idx="7">
                  <c:v>4.1937771537990436E-2</c:v>
                </c:pt>
                <c:pt idx="8">
                  <c:v>6.8269998240443983E-2</c:v>
                </c:pt>
                <c:pt idx="9">
                  <c:v>0.18154153724636682</c:v>
                </c:pt>
                <c:pt idx="10">
                  <c:v>0.20559387416017205</c:v>
                </c:pt>
                <c:pt idx="11">
                  <c:v>0.13820254613110927</c:v>
                </c:pt>
                <c:pt idx="12">
                  <c:v>5.6552786034479559E-2</c:v>
                </c:pt>
                <c:pt idx="13">
                  <c:v>4.6270461300937815E-2</c:v>
                </c:pt>
                <c:pt idx="14">
                  <c:v>3.4928267165964567E-2</c:v>
                </c:pt>
                <c:pt idx="15">
                  <c:v>2.9143232845390502E-2</c:v>
                </c:pt>
                <c:pt idx="16">
                  <c:v>2.8577673135789187E-2</c:v>
                </c:pt>
                <c:pt idx="17">
                  <c:v>2.4365004295495363E-2</c:v>
                </c:pt>
                <c:pt idx="18">
                  <c:v>1.9935003514496206E-2</c:v>
                </c:pt>
                <c:pt idx="19">
                  <c:v>1.7466398111274466E-2</c:v>
                </c:pt>
                <c:pt idx="20">
                  <c:v>1.4290689363770016E-2</c:v>
                </c:pt>
              </c:numCache>
            </c:numRef>
          </c:val>
        </c:ser>
        <c:ser>
          <c:idx val="1"/>
          <c:order val="1"/>
          <c:tx>
            <c:strRef>
              <c:f>K!$A$6</c:f>
              <c:strCache>
                <c:ptCount val="1"/>
                <c:pt idx="0">
                  <c:v>Monthly Earned Value (BCWP), EV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cat>
            <c:numRef>
              <c:f>K!$B$4:$Z$4</c:f>
              <c:numCache>
                <c:formatCode>d\-mmm\-yy</c:formatCode>
                <c:ptCount val="25"/>
                <c:pt idx="0">
                  <c:v>42856</c:v>
                </c:pt>
                <c:pt idx="1">
                  <c:v>42887</c:v>
                </c:pt>
                <c:pt idx="2">
                  <c:v>42917</c:v>
                </c:pt>
                <c:pt idx="3">
                  <c:v>42948</c:v>
                </c:pt>
                <c:pt idx="4">
                  <c:v>42979</c:v>
                </c:pt>
                <c:pt idx="5">
                  <c:v>43009</c:v>
                </c:pt>
                <c:pt idx="6">
                  <c:v>43040</c:v>
                </c:pt>
                <c:pt idx="7">
                  <c:v>43070</c:v>
                </c:pt>
                <c:pt idx="8">
                  <c:v>43101</c:v>
                </c:pt>
                <c:pt idx="9">
                  <c:v>43132</c:v>
                </c:pt>
                <c:pt idx="10">
                  <c:v>43160</c:v>
                </c:pt>
                <c:pt idx="11">
                  <c:v>43191</c:v>
                </c:pt>
                <c:pt idx="12">
                  <c:v>43221</c:v>
                </c:pt>
                <c:pt idx="13">
                  <c:v>43252</c:v>
                </c:pt>
                <c:pt idx="14">
                  <c:v>43282</c:v>
                </c:pt>
                <c:pt idx="15">
                  <c:v>43313</c:v>
                </c:pt>
                <c:pt idx="16">
                  <c:v>43344</c:v>
                </c:pt>
                <c:pt idx="17">
                  <c:v>43374</c:v>
                </c:pt>
                <c:pt idx="18">
                  <c:v>43405</c:v>
                </c:pt>
                <c:pt idx="19">
                  <c:v>43435</c:v>
                </c:pt>
                <c:pt idx="20">
                  <c:v>43466</c:v>
                </c:pt>
                <c:pt idx="21">
                  <c:v>43497</c:v>
                </c:pt>
                <c:pt idx="22">
                  <c:v>43525</c:v>
                </c:pt>
                <c:pt idx="23">
                  <c:v>43556</c:v>
                </c:pt>
                <c:pt idx="24">
                  <c:v>43586</c:v>
                </c:pt>
              </c:numCache>
            </c:numRef>
          </c:cat>
          <c:val>
            <c:numRef>
              <c:f>K!$B$6:$Z$6</c:f>
              <c:numCache>
                <c:formatCode>0.00%</c:formatCode>
                <c:ptCount val="25"/>
                <c:pt idx="0">
                  <c:v>7.0000000000000001E-3</c:v>
                </c:pt>
                <c:pt idx="1">
                  <c:v>1.4500000000000001E-2</c:v>
                </c:pt>
                <c:pt idx="2">
                  <c:v>1.5699999999999999E-2</c:v>
                </c:pt>
                <c:pt idx="3">
                  <c:v>1.5699999999999999E-2</c:v>
                </c:pt>
                <c:pt idx="4">
                  <c:v>1.4500000000000001E-2</c:v>
                </c:pt>
                <c:pt idx="5">
                  <c:v>1.8599999999999998E-2</c:v>
                </c:pt>
                <c:pt idx="6">
                  <c:v>3.3700000000000001E-2</c:v>
                </c:pt>
                <c:pt idx="7">
                  <c:v>5.3800000000000001E-2</c:v>
                </c:pt>
                <c:pt idx="8">
                  <c:v>4.6300000000000001E-2</c:v>
                </c:pt>
                <c:pt idx="9">
                  <c:v>4.3099999999999999E-2</c:v>
                </c:pt>
                <c:pt idx="10">
                  <c:v>7.4099999999999999E-2</c:v>
                </c:pt>
                <c:pt idx="11">
                  <c:v>3.7699999999999997E-2</c:v>
                </c:pt>
                <c:pt idx="12">
                  <c:v>2.3599999999999999E-2</c:v>
                </c:pt>
              </c:numCache>
            </c:numRef>
          </c:val>
        </c:ser>
        <c:ser>
          <c:idx val="2"/>
          <c:order val="2"/>
          <c:tx>
            <c:strRef>
              <c:f>K!$A$7</c:f>
              <c:strCache>
                <c:ptCount val="1"/>
                <c:pt idx="0">
                  <c:v>Monthly Actual Value (GVWD), GVWD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K!$B$4:$Z$4</c:f>
              <c:numCache>
                <c:formatCode>d\-mmm\-yy</c:formatCode>
                <c:ptCount val="25"/>
                <c:pt idx="0">
                  <c:v>42856</c:v>
                </c:pt>
                <c:pt idx="1">
                  <c:v>42887</c:v>
                </c:pt>
                <c:pt idx="2">
                  <c:v>42917</c:v>
                </c:pt>
                <c:pt idx="3">
                  <c:v>42948</c:v>
                </c:pt>
                <c:pt idx="4">
                  <c:v>42979</c:v>
                </c:pt>
                <c:pt idx="5">
                  <c:v>43009</c:v>
                </c:pt>
                <c:pt idx="6">
                  <c:v>43040</c:v>
                </c:pt>
                <c:pt idx="7">
                  <c:v>43070</c:v>
                </c:pt>
                <c:pt idx="8">
                  <c:v>43101</c:v>
                </c:pt>
                <c:pt idx="9">
                  <c:v>43132</c:v>
                </c:pt>
                <c:pt idx="10">
                  <c:v>43160</c:v>
                </c:pt>
                <c:pt idx="11">
                  <c:v>43191</c:v>
                </c:pt>
                <c:pt idx="12">
                  <c:v>43221</c:v>
                </c:pt>
                <c:pt idx="13">
                  <c:v>43252</c:v>
                </c:pt>
                <c:pt idx="14">
                  <c:v>43282</c:v>
                </c:pt>
                <c:pt idx="15">
                  <c:v>43313</c:v>
                </c:pt>
                <c:pt idx="16">
                  <c:v>43344</c:v>
                </c:pt>
                <c:pt idx="17">
                  <c:v>43374</c:v>
                </c:pt>
                <c:pt idx="18">
                  <c:v>43405</c:v>
                </c:pt>
                <c:pt idx="19">
                  <c:v>43435</c:v>
                </c:pt>
                <c:pt idx="20">
                  <c:v>43466</c:v>
                </c:pt>
                <c:pt idx="21">
                  <c:v>43497</c:v>
                </c:pt>
                <c:pt idx="22">
                  <c:v>43525</c:v>
                </c:pt>
                <c:pt idx="23">
                  <c:v>43556</c:v>
                </c:pt>
                <c:pt idx="24">
                  <c:v>43586</c:v>
                </c:pt>
              </c:numCache>
            </c:numRef>
          </c:cat>
          <c:val>
            <c:numRef>
              <c:f>K!$B$7:$Z$7</c:f>
              <c:numCache>
                <c:formatCode>0.00%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0.36499999999999999</c:v>
                </c:pt>
                <c:pt idx="8">
                  <c:v>3.32E-2</c:v>
                </c:pt>
                <c:pt idx="9">
                  <c:v>8.9800000000000005E-2</c:v>
                </c:pt>
              </c:numCache>
            </c:numRef>
          </c:val>
        </c:ser>
        <c:ser>
          <c:idx val="3"/>
          <c:order val="3"/>
          <c:tx>
            <c:strRef>
              <c:f>K!$A$9</c:f>
              <c:strCache>
                <c:ptCount val="1"/>
                <c:pt idx="0">
                  <c:v>Cum. Monthly Planned Value (BCWS), PV</c:v>
                </c:pt>
              </c:strCache>
            </c:strRef>
          </c:tx>
          <c:invertIfNegative val="0"/>
          <c:cat>
            <c:numRef>
              <c:f>K!$B$4:$Z$4</c:f>
              <c:numCache>
                <c:formatCode>d\-mmm\-yy</c:formatCode>
                <c:ptCount val="25"/>
                <c:pt idx="0">
                  <c:v>42856</c:v>
                </c:pt>
                <c:pt idx="1">
                  <c:v>42887</c:v>
                </c:pt>
                <c:pt idx="2">
                  <c:v>42917</c:v>
                </c:pt>
                <c:pt idx="3">
                  <c:v>42948</c:v>
                </c:pt>
                <c:pt idx="4">
                  <c:v>42979</c:v>
                </c:pt>
                <c:pt idx="5">
                  <c:v>43009</c:v>
                </c:pt>
                <c:pt idx="6">
                  <c:v>43040</c:v>
                </c:pt>
                <c:pt idx="7">
                  <c:v>43070</c:v>
                </c:pt>
                <c:pt idx="8">
                  <c:v>43101</c:v>
                </c:pt>
                <c:pt idx="9">
                  <c:v>43132</c:v>
                </c:pt>
                <c:pt idx="10">
                  <c:v>43160</c:v>
                </c:pt>
                <c:pt idx="11">
                  <c:v>43191</c:v>
                </c:pt>
                <c:pt idx="12">
                  <c:v>43221</c:v>
                </c:pt>
                <c:pt idx="13">
                  <c:v>43252</c:v>
                </c:pt>
                <c:pt idx="14">
                  <c:v>43282</c:v>
                </c:pt>
                <c:pt idx="15">
                  <c:v>43313</c:v>
                </c:pt>
                <c:pt idx="16">
                  <c:v>43344</c:v>
                </c:pt>
                <c:pt idx="17">
                  <c:v>43374</c:v>
                </c:pt>
                <c:pt idx="18">
                  <c:v>43405</c:v>
                </c:pt>
                <c:pt idx="19">
                  <c:v>43435</c:v>
                </c:pt>
                <c:pt idx="20">
                  <c:v>43466</c:v>
                </c:pt>
                <c:pt idx="21">
                  <c:v>43497</c:v>
                </c:pt>
                <c:pt idx="22">
                  <c:v>43525</c:v>
                </c:pt>
                <c:pt idx="23">
                  <c:v>43556</c:v>
                </c:pt>
                <c:pt idx="24">
                  <c:v>43586</c:v>
                </c:pt>
              </c:numCache>
            </c:numRef>
          </c:cat>
          <c:val>
            <c:numRef>
              <c:f>K!$B$9:$Z$9</c:f>
              <c:numCache>
                <c:formatCode>0.00%</c:formatCode>
                <c:ptCount val="25"/>
                <c:pt idx="0">
                  <c:v>2.3917037579722382E-3</c:v>
                </c:pt>
                <c:pt idx="1">
                  <c:v>7.3744414609743219E-3</c:v>
                </c:pt>
                <c:pt idx="2">
                  <c:v>1.5531802267260867E-2</c:v>
                </c:pt>
                <c:pt idx="3">
                  <c:v>2.6319043879782261E-2</c:v>
                </c:pt>
                <c:pt idx="4">
                  <c:v>4.2242822793137333E-2</c:v>
                </c:pt>
                <c:pt idx="5">
                  <c:v>6.4334685649685142E-2</c:v>
                </c:pt>
                <c:pt idx="6">
                  <c:v>9.2924756916319906E-2</c:v>
                </c:pt>
                <c:pt idx="7">
                  <c:v>0.13486252845431035</c:v>
                </c:pt>
                <c:pt idx="8">
                  <c:v>0.20313252669475435</c:v>
                </c:pt>
                <c:pt idx="9">
                  <c:v>0.38467406394112114</c:v>
                </c:pt>
              </c:numCache>
            </c:numRef>
          </c:val>
        </c:ser>
        <c:ser>
          <c:idx val="4"/>
          <c:order val="4"/>
          <c:tx>
            <c:strRef>
              <c:f>K!$A$10</c:f>
              <c:strCache>
                <c:ptCount val="1"/>
                <c:pt idx="0">
                  <c:v>Cum. Monthly Earned Value (BCWP), EV</c:v>
                </c:pt>
              </c:strCache>
            </c:strRef>
          </c:tx>
          <c:invertIfNegative val="0"/>
          <c:cat>
            <c:numRef>
              <c:f>K!$B$4:$Z$4</c:f>
              <c:numCache>
                <c:formatCode>d\-mmm\-yy</c:formatCode>
                <c:ptCount val="25"/>
                <c:pt idx="0">
                  <c:v>42856</c:v>
                </c:pt>
                <c:pt idx="1">
                  <c:v>42887</c:v>
                </c:pt>
                <c:pt idx="2">
                  <c:v>42917</c:v>
                </c:pt>
                <c:pt idx="3">
                  <c:v>42948</c:v>
                </c:pt>
                <c:pt idx="4">
                  <c:v>42979</c:v>
                </c:pt>
                <c:pt idx="5">
                  <c:v>43009</c:v>
                </c:pt>
                <c:pt idx="6">
                  <c:v>43040</c:v>
                </c:pt>
                <c:pt idx="7">
                  <c:v>43070</c:v>
                </c:pt>
                <c:pt idx="8">
                  <c:v>43101</c:v>
                </c:pt>
                <c:pt idx="9">
                  <c:v>43132</c:v>
                </c:pt>
                <c:pt idx="10">
                  <c:v>43160</c:v>
                </c:pt>
                <c:pt idx="11">
                  <c:v>43191</c:v>
                </c:pt>
                <c:pt idx="12">
                  <c:v>43221</c:v>
                </c:pt>
                <c:pt idx="13">
                  <c:v>43252</c:v>
                </c:pt>
                <c:pt idx="14">
                  <c:v>43282</c:v>
                </c:pt>
                <c:pt idx="15">
                  <c:v>43313</c:v>
                </c:pt>
                <c:pt idx="16">
                  <c:v>43344</c:v>
                </c:pt>
                <c:pt idx="17">
                  <c:v>43374</c:v>
                </c:pt>
                <c:pt idx="18">
                  <c:v>43405</c:v>
                </c:pt>
                <c:pt idx="19">
                  <c:v>43435</c:v>
                </c:pt>
                <c:pt idx="20">
                  <c:v>43466</c:v>
                </c:pt>
                <c:pt idx="21">
                  <c:v>43497</c:v>
                </c:pt>
                <c:pt idx="22">
                  <c:v>43525</c:v>
                </c:pt>
                <c:pt idx="23">
                  <c:v>43556</c:v>
                </c:pt>
                <c:pt idx="24">
                  <c:v>43586</c:v>
                </c:pt>
              </c:numCache>
            </c:numRef>
          </c:cat>
          <c:val>
            <c:numRef>
              <c:f>K!$B$10:$Z$10</c:f>
              <c:numCache>
                <c:formatCode>0.00%</c:formatCode>
                <c:ptCount val="25"/>
                <c:pt idx="0">
                  <c:v>7.0000000000000001E-3</c:v>
                </c:pt>
                <c:pt idx="1">
                  <c:v>2.1500000000000002E-2</c:v>
                </c:pt>
                <c:pt idx="2">
                  <c:v>3.7199999999999997E-2</c:v>
                </c:pt>
                <c:pt idx="3">
                  <c:v>5.2899999999999996E-2</c:v>
                </c:pt>
                <c:pt idx="4">
                  <c:v>6.7400000000000002E-2</c:v>
                </c:pt>
                <c:pt idx="5">
                  <c:v>8.5999999999999993E-2</c:v>
                </c:pt>
                <c:pt idx="6">
                  <c:v>0.1197</c:v>
                </c:pt>
                <c:pt idx="7">
                  <c:v>0.17349999999999999</c:v>
                </c:pt>
                <c:pt idx="8">
                  <c:v>0.2198</c:v>
                </c:pt>
                <c:pt idx="9">
                  <c:v>0.26290000000000002</c:v>
                </c:pt>
              </c:numCache>
            </c:numRef>
          </c:val>
        </c:ser>
        <c:ser>
          <c:idx val="5"/>
          <c:order val="5"/>
          <c:tx>
            <c:strRef>
              <c:f>K!$A$11</c:f>
              <c:strCache>
                <c:ptCount val="1"/>
                <c:pt idx="0">
                  <c:v>Cum. Monthly Actual Value (GVWD), GVWD</c:v>
                </c:pt>
              </c:strCache>
            </c:strRef>
          </c:tx>
          <c:invertIfNegative val="0"/>
          <c:cat>
            <c:numRef>
              <c:f>K!$B$4:$Z$4</c:f>
              <c:numCache>
                <c:formatCode>d\-mmm\-yy</c:formatCode>
                <c:ptCount val="25"/>
                <c:pt idx="0">
                  <c:v>42856</c:v>
                </c:pt>
                <c:pt idx="1">
                  <c:v>42887</c:v>
                </c:pt>
                <c:pt idx="2">
                  <c:v>42917</c:v>
                </c:pt>
                <c:pt idx="3">
                  <c:v>42948</c:v>
                </c:pt>
                <c:pt idx="4">
                  <c:v>42979</c:v>
                </c:pt>
                <c:pt idx="5">
                  <c:v>43009</c:v>
                </c:pt>
                <c:pt idx="6">
                  <c:v>43040</c:v>
                </c:pt>
                <c:pt idx="7">
                  <c:v>43070</c:v>
                </c:pt>
                <c:pt idx="8">
                  <c:v>43101</c:v>
                </c:pt>
                <c:pt idx="9">
                  <c:v>43132</c:v>
                </c:pt>
                <c:pt idx="10">
                  <c:v>43160</c:v>
                </c:pt>
                <c:pt idx="11">
                  <c:v>43191</c:v>
                </c:pt>
                <c:pt idx="12">
                  <c:v>43221</c:v>
                </c:pt>
                <c:pt idx="13">
                  <c:v>43252</c:v>
                </c:pt>
                <c:pt idx="14">
                  <c:v>43282</c:v>
                </c:pt>
                <c:pt idx="15">
                  <c:v>43313</c:v>
                </c:pt>
                <c:pt idx="16">
                  <c:v>43344</c:v>
                </c:pt>
                <c:pt idx="17">
                  <c:v>43374</c:v>
                </c:pt>
                <c:pt idx="18">
                  <c:v>43405</c:v>
                </c:pt>
                <c:pt idx="19">
                  <c:v>43435</c:v>
                </c:pt>
                <c:pt idx="20">
                  <c:v>43466</c:v>
                </c:pt>
                <c:pt idx="21">
                  <c:v>43497</c:v>
                </c:pt>
                <c:pt idx="22">
                  <c:v>43525</c:v>
                </c:pt>
                <c:pt idx="23">
                  <c:v>43556</c:v>
                </c:pt>
                <c:pt idx="24">
                  <c:v>43586</c:v>
                </c:pt>
              </c:numCache>
            </c:numRef>
          </c:cat>
          <c:val>
            <c:numRef>
              <c:f>K!$B$11:$Z$11</c:f>
              <c:numCache>
                <c:formatCode>0.00%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0.36499999999999999</c:v>
                </c:pt>
                <c:pt idx="8">
                  <c:v>0.3982</c:v>
                </c:pt>
                <c:pt idx="9">
                  <c:v>0.48799999999999999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904128"/>
        <c:axId val="75905664"/>
      </c:barChart>
      <c:dateAx>
        <c:axId val="75904128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905664"/>
        <c:crosses val="autoZero"/>
        <c:auto val="1"/>
        <c:lblOffset val="100"/>
        <c:baseTimeUnit val="months"/>
      </c:dateAx>
      <c:valAx>
        <c:axId val="75905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904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0855673275434339E-2"/>
          <c:y val="0.75747737905183143"/>
          <c:w val="0.75057807856662551"/>
          <c:h val="0.206300666492956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/>
              <a:t>Site Staff Status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896060379068913"/>
          <c:y val="0.13782674886614191"/>
          <c:w val="0.77019052391356246"/>
          <c:h val="0.363816336815039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Ix!$B$3</c:f>
              <c:strCache>
                <c:ptCount val="1"/>
                <c:pt idx="0">
                  <c:v>Monthly Planned Site Staff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invertIfNegative val="0"/>
          <c:cat>
            <c:numRef>
              <c:f>Ix!$C$2:$N$2</c:f>
              <c:numCache>
                <c:formatCode>d\-mmm\-yy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Ix!$C$3:$N$3</c:f>
              <c:numCache>
                <c:formatCode>0</c:formatCode>
                <c:ptCount val="12"/>
                <c:pt idx="0">
                  <c:v>12</c:v>
                </c:pt>
                <c:pt idx="1">
                  <c:v>18</c:v>
                </c:pt>
                <c:pt idx="2">
                  <c:v>21</c:v>
                </c:pt>
                <c:pt idx="3">
                  <c:v>22</c:v>
                </c:pt>
                <c:pt idx="4">
                  <c:v>26</c:v>
                </c:pt>
                <c:pt idx="5">
                  <c:v>26</c:v>
                </c:pt>
                <c:pt idx="6">
                  <c:v>26</c:v>
                </c:pt>
                <c:pt idx="7">
                  <c:v>26</c:v>
                </c:pt>
                <c:pt idx="8">
                  <c:v>22</c:v>
                </c:pt>
                <c:pt idx="9">
                  <c:v>21</c:v>
                </c:pt>
                <c:pt idx="10">
                  <c:v>16</c:v>
                </c:pt>
                <c:pt idx="11">
                  <c:v>4</c:v>
                </c:pt>
              </c:numCache>
            </c:numRef>
          </c:val>
        </c:ser>
        <c:ser>
          <c:idx val="1"/>
          <c:order val="1"/>
          <c:tx>
            <c:strRef>
              <c:f>Ix!$B$4</c:f>
              <c:strCache>
                <c:ptCount val="1"/>
                <c:pt idx="0">
                  <c:v>Monthly Actual Site Staff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cat>
            <c:numRef>
              <c:f>Ix!$C$2:$N$2</c:f>
              <c:numCache>
                <c:formatCode>d\-mmm\-yy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Ix!$C$4:$N$4</c:f>
              <c:numCache>
                <c:formatCode>0</c:formatCode>
                <c:ptCount val="12"/>
                <c:pt idx="0">
                  <c:v>9</c:v>
                </c:pt>
                <c:pt idx="1">
                  <c:v>13</c:v>
                </c:pt>
                <c:pt idx="2">
                  <c:v>19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24</c:v>
                </c:pt>
                <c:pt idx="7">
                  <c:v>24</c:v>
                </c:pt>
                <c:pt idx="8">
                  <c:v>19</c:v>
                </c:pt>
                <c:pt idx="9">
                  <c:v>19</c:v>
                </c:pt>
                <c:pt idx="10">
                  <c:v>16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517184"/>
        <c:axId val="77518720"/>
      </c:barChart>
      <c:lineChart>
        <c:grouping val="standard"/>
        <c:varyColors val="0"/>
        <c:ser>
          <c:idx val="2"/>
          <c:order val="2"/>
          <c:tx>
            <c:strRef>
              <c:f>Ix!$B$5</c:f>
              <c:strCache>
                <c:ptCount val="1"/>
                <c:pt idx="0">
                  <c:v>Cum. Monthly Planned Site Staff</c:v>
                </c:pt>
              </c:strCache>
            </c:strRef>
          </c:tx>
          <c:spPr>
            <a:ln w="28575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4.4354972081431535E-2"/>
                  <c:y val="-7.1856511516762908E-2"/>
                </c:manualLayout>
              </c:layout>
              <c:tx>
                <c:rich>
                  <a:bodyPr/>
                  <a:lstStyle/>
                  <a:p>
                    <a:fld id="{DC56BFBA-A564-4FB3-9F05-6450E720E821}" type="VALUE">
                      <a:rPr lang="en-US">
                        <a:solidFill>
                          <a:srgbClr val="00B050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Ix!$C$2:$N$2</c:f>
              <c:numCache>
                <c:formatCode>d\-mmm\-yy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Ix!$C$5:$N$5</c:f>
              <c:numCache>
                <c:formatCode>0</c:formatCode>
                <c:ptCount val="12"/>
                <c:pt idx="0">
                  <c:v>12</c:v>
                </c:pt>
                <c:pt idx="1">
                  <c:v>30</c:v>
                </c:pt>
                <c:pt idx="2">
                  <c:v>51</c:v>
                </c:pt>
                <c:pt idx="3">
                  <c:v>73</c:v>
                </c:pt>
                <c:pt idx="4">
                  <c:v>99</c:v>
                </c:pt>
                <c:pt idx="5">
                  <c:v>125</c:v>
                </c:pt>
                <c:pt idx="6">
                  <c:v>151</c:v>
                </c:pt>
                <c:pt idx="7">
                  <c:v>177</c:v>
                </c:pt>
                <c:pt idx="8">
                  <c:v>199</c:v>
                </c:pt>
                <c:pt idx="9">
                  <c:v>220</c:v>
                </c:pt>
                <c:pt idx="10">
                  <c:v>236</c:v>
                </c:pt>
                <c:pt idx="11">
                  <c:v>240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Ix!$B$6</c:f>
              <c:strCache>
                <c:ptCount val="1"/>
                <c:pt idx="0">
                  <c:v>Cum. Monthly Actual Site Staff</c:v>
                </c:pt>
              </c:strCache>
            </c:strRef>
          </c:tx>
          <c:spPr>
            <a:ln w="28575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5.2445286118330877E-3"/>
                  <c:y val="2.4214591378770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Ix!$C$2:$N$2</c:f>
              <c:numCache>
                <c:formatCode>d\-mmm\-yy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Ix!$C$6:$N$6</c:f>
              <c:numCache>
                <c:formatCode>0</c:formatCode>
                <c:ptCount val="12"/>
                <c:pt idx="0">
                  <c:v>9</c:v>
                </c:pt>
                <c:pt idx="1">
                  <c:v>22</c:v>
                </c:pt>
                <c:pt idx="2">
                  <c:v>41</c:v>
                </c:pt>
                <c:pt idx="3">
                  <c:v>63</c:v>
                </c:pt>
                <c:pt idx="4">
                  <c:v>85</c:v>
                </c:pt>
                <c:pt idx="5">
                  <c:v>107</c:v>
                </c:pt>
                <c:pt idx="6">
                  <c:v>131</c:v>
                </c:pt>
                <c:pt idx="7">
                  <c:v>155</c:v>
                </c:pt>
                <c:pt idx="8">
                  <c:v>174</c:v>
                </c:pt>
                <c:pt idx="9">
                  <c:v>193</c:v>
                </c:pt>
                <c:pt idx="10">
                  <c:v>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796480"/>
        <c:axId val="77520256"/>
      </c:lineChart>
      <c:dateAx>
        <c:axId val="77517184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518720"/>
        <c:crosses val="autoZero"/>
        <c:auto val="1"/>
        <c:lblOffset val="100"/>
        <c:baseTimeUnit val="months"/>
      </c:dateAx>
      <c:valAx>
        <c:axId val="77518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517184"/>
        <c:crosses val="autoZero"/>
        <c:crossBetween val="between"/>
      </c:valAx>
      <c:valAx>
        <c:axId val="77520256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96480"/>
        <c:crosses val="max"/>
        <c:crossBetween val="between"/>
      </c:valAx>
      <c:dateAx>
        <c:axId val="77796480"/>
        <c:scaling>
          <c:orientation val="minMax"/>
        </c:scaling>
        <c:delete val="1"/>
        <c:axPos val="b"/>
        <c:numFmt formatCode="d\-mmm\-yy" sourceLinked="1"/>
        <c:majorTickMark val="out"/>
        <c:minorTickMark val="none"/>
        <c:tickLblPos val="nextTo"/>
        <c:crossAx val="77520256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0855673275434339E-2"/>
          <c:y val="0.75747737905183143"/>
          <c:w val="0.93828865344913115"/>
          <c:h val="0.217325774720354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/>
              <a:t>Site Staff Status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896060379068913"/>
          <c:y val="0.13782674886614191"/>
          <c:w val="0.77019052391356246"/>
          <c:h val="0.363816336815039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Ix!$B$3</c:f>
              <c:strCache>
                <c:ptCount val="1"/>
                <c:pt idx="0">
                  <c:v>Monthly Planned Site Staff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invertIfNegative val="0"/>
          <c:cat>
            <c:numRef>
              <c:f>Ix!$C$2:$N$2</c:f>
              <c:numCache>
                <c:formatCode>d\-mmm\-yy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Ix!$C$3:$N$3</c:f>
              <c:numCache>
                <c:formatCode>0</c:formatCode>
                <c:ptCount val="12"/>
                <c:pt idx="0">
                  <c:v>12</c:v>
                </c:pt>
                <c:pt idx="1">
                  <c:v>18</c:v>
                </c:pt>
                <c:pt idx="2">
                  <c:v>21</c:v>
                </c:pt>
                <c:pt idx="3">
                  <c:v>22</c:v>
                </c:pt>
                <c:pt idx="4">
                  <c:v>26</c:v>
                </c:pt>
                <c:pt idx="5">
                  <c:v>26</c:v>
                </c:pt>
                <c:pt idx="6">
                  <c:v>26</c:v>
                </c:pt>
                <c:pt idx="7">
                  <c:v>26</c:v>
                </c:pt>
                <c:pt idx="8">
                  <c:v>22</c:v>
                </c:pt>
                <c:pt idx="9">
                  <c:v>21</c:v>
                </c:pt>
                <c:pt idx="10">
                  <c:v>16</c:v>
                </c:pt>
                <c:pt idx="11">
                  <c:v>4</c:v>
                </c:pt>
              </c:numCache>
            </c:numRef>
          </c:val>
        </c:ser>
        <c:ser>
          <c:idx val="1"/>
          <c:order val="1"/>
          <c:tx>
            <c:strRef>
              <c:f>Ix!$B$4</c:f>
              <c:strCache>
                <c:ptCount val="1"/>
                <c:pt idx="0">
                  <c:v>Monthly Actual Site Staff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cat>
            <c:numRef>
              <c:f>Ix!$C$2:$N$2</c:f>
              <c:numCache>
                <c:formatCode>d\-mmm\-yy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Ix!$C$4:$N$4</c:f>
              <c:numCache>
                <c:formatCode>0</c:formatCode>
                <c:ptCount val="12"/>
                <c:pt idx="0">
                  <c:v>9</c:v>
                </c:pt>
                <c:pt idx="1">
                  <c:v>13</c:v>
                </c:pt>
                <c:pt idx="2">
                  <c:v>19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24</c:v>
                </c:pt>
                <c:pt idx="7">
                  <c:v>24</c:v>
                </c:pt>
                <c:pt idx="8">
                  <c:v>19</c:v>
                </c:pt>
                <c:pt idx="9">
                  <c:v>19</c:v>
                </c:pt>
                <c:pt idx="10">
                  <c:v>16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822208"/>
        <c:axId val="77840384"/>
      </c:barChart>
      <c:lineChart>
        <c:grouping val="standard"/>
        <c:varyColors val="0"/>
        <c:ser>
          <c:idx val="2"/>
          <c:order val="2"/>
          <c:tx>
            <c:strRef>
              <c:f>Ix!$B$5</c:f>
              <c:strCache>
                <c:ptCount val="1"/>
                <c:pt idx="0">
                  <c:v>Cum. Monthly Planned Site Staff</c:v>
                </c:pt>
              </c:strCache>
            </c:strRef>
          </c:tx>
          <c:spPr>
            <a:ln w="28575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4.4354972081431535E-2"/>
                  <c:y val="-7.1856511516762908E-2"/>
                </c:manualLayout>
              </c:layout>
              <c:tx>
                <c:rich>
                  <a:bodyPr/>
                  <a:lstStyle/>
                  <a:p>
                    <a:fld id="{DC56BFBA-A564-4FB3-9F05-6450E720E821}" type="VALUE">
                      <a:rPr lang="en-US">
                        <a:solidFill>
                          <a:srgbClr val="00B050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Ix!$C$2:$N$2</c:f>
              <c:numCache>
                <c:formatCode>d\-mmm\-yy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Ix!$C$5:$N$5</c:f>
              <c:numCache>
                <c:formatCode>0</c:formatCode>
                <c:ptCount val="12"/>
                <c:pt idx="0">
                  <c:v>12</c:v>
                </c:pt>
                <c:pt idx="1">
                  <c:v>30</c:v>
                </c:pt>
                <c:pt idx="2">
                  <c:v>51</c:v>
                </c:pt>
                <c:pt idx="3">
                  <c:v>73</c:v>
                </c:pt>
                <c:pt idx="4">
                  <c:v>99</c:v>
                </c:pt>
                <c:pt idx="5">
                  <c:v>125</c:v>
                </c:pt>
                <c:pt idx="6">
                  <c:v>151</c:v>
                </c:pt>
                <c:pt idx="7">
                  <c:v>177</c:v>
                </c:pt>
                <c:pt idx="8">
                  <c:v>199</c:v>
                </c:pt>
                <c:pt idx="9">
                  <c:v>220</c:v>
                </c:pt>
                <c:pt idx="10">
                  <c:v>236</c:v>
                </c:pt>
                <c:pt idx="11">
                  <c:v>240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Ix!$B$6</c:f>
              <c:strCache>
                <c:ptCount val="1"/>
                <c:pt idx="0">
                  <c:v>Cum. Monthly Actual Site Staff</c:v>
                </c:pt>
              </c:strCache>
            </c:strRef>
          </c:tx>
          <c:spPr>
            <a:ln w="28575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5.2445286118330877E-3"/>
                  <c:y val="2.4214591378770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Ix!$C$2:$N$2</c:f>
              <c:numCache>
                <c:formatCode>d\-mmm\-yy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Ix!$C$6:$N$6</c:f>
              <c:numCache>
                <c:formatCode>0</c:formatCode>
                <c:ptCount val="12"/>
                <c:pt idx="0">
                  <c:v>9</c:v>
                </c:pt>
                <c:pt idx="1">
                  <c:v>22</c:v>
                </c:pt>
                <c:pt idx="2">
                  <c:v>41</c:v>
                </c:pt>
                <c:pt idx="3">
                  <c:v>63</c:v>
                </c:pt>
                <c:pt idx="4">
                  <c:v>85</c:v>
                </c:pt>
                <c:pt idx="5">
                  <c:v>107</c:v>
                </c:pt>
                <c:pt idx="6">
                  <c:v>131</c:v>
                </c:pt>
                <c:pt idx="7">
                  <c:v>155</c:v>
                </c:pt>
                <c:pt idx="8">
                  <c:v>174</c:v>
                </c:pt>
                <c:pt idx="9">
                  <c:v>193</c:v>
                </c:pt>
                <c:pt idx="10">
                  <c:v>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843456"/>
        <c:axId val="77841920"/>
      </c:lineChart>
      <c:dateAx>
        <c:axId val="77822208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840384"/>
        <c:crosses val="autoZero"/>
        <c:auto val="1"/>
        <c:lblOffset val="100"/>
        <c:baseTimeUnit val="months"/>
      </c:dateAx>
      <c:valAx>
        <c:axId val="77840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822208"/>
        <c:crosses val="autoZero"/>
        <c:crossBetween val="between"/>
      </c:valAx>
      <c:valAx>
        <c:axId val="77841920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843456"/>
        <c:crosses val="max"/>
        <c:crossBetween val="between"/>
      </c:valAx>
      <c:dateAx>
        <c:axId val="77843456"/>
        <c:scaling>
          <c:orientation val="minMax"/>
        </c:scaling>
        <c:delete val="1"/>
        <c:axPos val="b"/>
        <c:numFmt formatCode="d\-mmm\-yy" sourceLinked="1"/>
        <c:majorTickMark val="out"/>
        <c:minorTickMark val="none"/>
        <c:tickLblPos val="nextTo"/>
        <c:crossAx val="7784192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0855673275434339E-2"/>
          <c:y val="0.75747737905183143"/>
          <c:w val="0.93828865344913115"/>
          <c:h val="0.217325774720354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/>
              <a:t>Equipment &amp; Machineries Status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896060379068913"/>
          <c:y val="0.13782674886614191"/>
          <c:w val="0.77019052391356246"/>
          <c:h val="0.363816336815039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Kx!$B$3</c:f>
              <c:strCache>
                <c:ptCount val="1"/>
                <c:pt idx="0">
                  <c:v>Monthly Planned Equipment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invertIfNegative val="0"/>
          <c:cat>
            <c:numRef>
              <c:f>Kx!$C$2:$N$2</c:f>
              <c:numCache>
                <c:formatCode>d\-mmm\-yy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Kx!$C$3:$N$3</c:f>
              <c:numCache>
                <c:formatCode>0</c:formatCode>
                <c:ptCount val="12"/>
                <c:pt idx="0">
                  <c:v>4</c:v>
                </c:pt>
                <c:pt idx="1">
                  <c:v>16</c:v>
                </c:pt>
                <c:pt idx="2">
                  <c:v>17</c:v>
                </c:pt>
                <c:pt idx="3">
                  <c:v>26</c:v>
                </c:pt>
                <c:pt idx="4">
                  <c:v>27</c:v>
                </c:pt>
                <c:pt idx="5">
                  <c:v>24</c:v>
                </c:pt>
                <c:pt idx="6">
                  <c:v>24</c:v>
                </c:pt>
                <c:pt idx="7">
                  <c:v>22</c:v>
                </c:pt>
                <c:pt idx="8">
                  <c:v>11</c:v>
                </c:pt>
                <c:pt idx="9">
                  <c:v>8</c:v>
                </c:pt>
                <c:pt idx="10">
                  <c:v>6</c:v>
                </c:pt>
                <c:pt idx="11">
                  <c:v>3</c:v>
                </c:pt>
              </c:numCache>
            </c:numRef>
          </c:val>
        </c:ser>
        <c:ser>
          <c:idx val="1"/>
          <c:order val="1"/>
          <c:tx>
            <c:strRef>
              <c:f>Kx!$B$4</c:f>
              <c:strCache>
                <c:ptCount val="1"/>
                <c:pt idx="0">
                  <c:v>Monthly Actual Equipment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cat>
            <c:numRef>
              <c:f>Kx!$C$2:$N$2</c:f>
              <c:numCache>
                <c:formatCode>d\-mmm\-yy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Kx!$C$4:$N$4</c:f>
              <c:numCache>
                <c:formatCode>0</c:formatCode>
                <c:ptCount val="12"/>
                <c:pt idx="0">
                  <c:v>5</c:v>
                </c:pt>
                <c:pt idx="1">
                  <c:v>12</c:v>
                </c:pt>
                <c:pt idx="2">
                  <c:v>22</c:v>
                </c:pt>
                <c:pt idx="3">
                  <c:v>24</c:v>
                </c:pt>
                <c:pt idx="4">
                  <c:v>28</c:v>
                </c:pt>
                <c:pt idx="5">
                  <c:v>29</c:v>
                </c:pt>
                <c:pt idx="6">
                  <c:v>27</c:v>
                </c:pt>
                <c:pt idx="7">
                  <c:v>23</c:v>
                </c:pt>
                <c:pt idx="8">
                  <c:v>16</c:v>
                </c:pt>
                <c:pt idx="9">
                  <c:v>10</c:v>
                </c:pt>
                <c:pt idx="10">
                  <c:v>6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921728"/>
        <c:axId val="82931712"/>
      </c:barChart>
      <c:lineChart>
        <c:grouping val="standard"/>
        <c:varyColors val="0"/>
        <c:ser>
          <c:idx val="2"/>
          <c:order val="2"/>
          <c:tx>
            <c:strRef>
              <c:f>Kx!$B$5</c:f>
              <c:strCache>
                <c:ptCount val="1"/>
                <c:pt idx="0">
                  <c:v>Cum. Monthly Planned Equipment</c:v>
                </c:pt>
              </c:strCache>
            </c:strRef>
          </c:tx>
          <c:spPr>
            <a:ln w="28575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4.4354972081431535E-2"/>
                  <c:y val="5.4593166826930072E-2"/>
                </c:manualLayout>
              </c:layout>
              <c:tx>
                <c:rich>
                  <a:bodyPr/>
                  <a:lstStyle/>
                  <a:p>
                    <a:fld id="{DC56BFBA-A564-4FB3-9F05-6450E720E821}" type="VALUE">
                      <a:rPr lang="en-US">
                        <a:solidFill>
                          <a:srgbClr val="00B050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Kx!$C$2:$N$2</c:f>
              <c:numCache>
                <c:formatCode>d\-mmm\-yy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Kx!$C$5:$N$5</c:f>
              <c:numCache>
                <c:formatCode>0</c:formatCode>
                <c:ptCount val="12"/>
                <c:pt idx="0">
                  <c:v>4</c:v>
                </c:pt>
                <c:pt idx="1">
                  <c:v>20</c:v>
                </c:pt>
                <c:pt idx="2">
                  <c:v>37</c:v>
                </c:pt>
                <c:pt idx="3">
                  <c:v>63</c:v>
                </c:pt>
                <c:pt idx="4">
                  <c:v>90</c:v>
                </c:pt>
                <c:pt idx="5">
                  <c:v>114</c:v>
                </c:pt>
                <c:pt idx="6">
                  <c:v>138</c:v>
                </c:pt>
                <c:pt idx="7">
                  <c:v>160</c:v>
                </c:pt>
                <c:pt idx="8">
                  <c:v>171</c:v>
                </c:pt>
                <c:pt idx="9">
                  <c:v>179</c:v>
                </c:pt>
                <c:pt idx="10">
                  <c:v>185</c:v>
                </c:pt>
                <c:pt idx="11">
                  <c:v>188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Kx!$B$6</c:f>
              <c:strCache>
                <c:ptCount val="1"/>
                <c:pt idx="0">
                  <c:v>Cum. Monthly Actual Equipment</c:v>
                </c:pt>
              </c:strCache>
            </c:strRef>
          </c:tx>
          <c:spPr>
            <a:ln w="28575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4.6937724152785375E-2"/>
                  <c:y val="-6.2992115569534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Kx!$C$2:$N$2</c:f>
              <c:numCache>
                <c:formatCode>d\-mmm\-yy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Kx!$C$6:$N$6</c:f>
              <c:numCache>
                <c:formatCode>0</c:formatCode>
                <c:ptCount val="12"/>
                <c:pt idx="0">
                  <c:v>5</c:v>
                </c:pt>
                <c:pt idx="1">
                  <c:v>17</c:v>
                </c:pt>
                <c:pt idx="2">
                  <c:v>39</c:v>
                </c:pt>
                <c:pt idx="3">
                  <c:v>63</c:v>
                </c:pt>
                <c:pt idx="4">
                  <c:v>91</c:v>
                </c:pt>
                <c:pt idx="5">
                  <c:v>120</c:v>
                </c:pt>
                <c:pt idx="6">
                  <c:v>147</c:v>
                </c:pt>
                <c:pt idx="7">
                  <c:v>170</c:v>
                </c:pt>
                <c:pt idx="8">
                  <c:v>186</c:v>
                </c:pt>
                <c:pt idx="9">
                  <c:v>196</c:v>
                </c:pt>
                <c:pt idx="10">
                  <c:v>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34784"/>
        <c:axId val="82933248"/>
      </c:lineChart>
      <c:dateAx>
        <c:axId val="82921728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931712"/>
        <c:crosses val="autoZero"/>
        <c:auto val="1"/>
        <c:lblOffset val="100"/>
        <c:baseTimeUnit val="months"/>
      </c:dateAx>
      <c:valAx>
        <c:axId val="82931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921728"/>
        <c:crosses val="autoZero"/>
        <c:crossBetween val="between"/>
      </c:valAx>
      <c:valAx>
        <c:axId val="82933248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934784"/>
        <c:crosses val="max"/>
        <c:crossBetween val="between"/>
      </c:valAx>
      <c:dateAx>
        <c:axId val="82934784"/>
        <c:scaling>
          <c:orientation val="minMax"/>
        </c:scaling>
        <c:delete val="1"/>
        <c:axPos val="b"/>
        <c:numFmt formatCode="d\-mmm\-yy" sourceLinked="1"/>
        <c:majorTickMark val="out"/>
        <c:minorTickMark val="none"/>
        <c:tickLblPos val="nextTo"/>
        <c:crossAx val="8293324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0855673275434339E-2"/>
          <c:y val="0.75747737905183143"/>
          <c:w val="0.93828865344913115"/>
          <c:h val="0.217325774720354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/>
              <a:t>Equipment &amp; Machineries Status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896060379068913"/>
          <c:y val="0.13782674886614191"/>
          <c:w val="0.77019052391356246"/>
          <c:h val="0.363816336815039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Kx!$B$3</c:f>
              <c:strCache>
                <c:ptCount val="1"/>
                <c:pt idx="0">
                  <c:v>Monthly Planned Equipment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invertIfNegative val="0"/>
          <c:cat>
            <c:numRef>
              <c:f>Kx!$C$2:$N$2</c:f>
              <c:numCache>
                <c:formatCode>d\-mmm\-yy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Kx!$C$3:$N$3</c:f>
              <c:numCache>
                <c:formatCode>0</c:formatCode>
                <c:ptCount val="12"/>
                <c:pt idx="0">
                  <c:v>4</c:v>
                </c:pt>
                <c:pt idx="1">
                  <c:v>16</c:v>
                </c:pt>
                <c:pt idx="2">
                  <c:v>17</c:v>
                </c:pt>
                <c:pt idx="3">
                  <c:v>26</c:v>
                </c:pt>
                <c:pt idx="4">
                  <c:v>27</c:v>
                </c:pt>
                <c:pt idx="5">
                  <c:v>24</c:v>
                </c:pt>
                <c:pt idx="6">
                  <c:v>24</c:v>
                </c:pt>
                <c:pt idx="7">
                  <c:v>22</c:v>
                </c:pt>
                <c:pt idx="8">
                  <c:v>11</c:v>
                </c:pt>
                <c:pt idx="9">
                  <c:v>8</c:v>
                </c:pt>
                <c:pt idx="10">
                  <c:v>6</c:v>
                </c:pt>
                <c:pt idx="11">
                  <c:v>3</c:v>
                </c:pt>
              </c:numCache>
            </c:numRef>
          </c:val>
        </c:ser>
        <c:ser>
          <c:idx val="1"/>
          <c:order val="1"/>
          <c:tx>
            <c:strRef>
              <c:f>Kx!$B$4</c:f>
              <c:strCache>
                <c:ptCount val="1"/>
                <c:pt idx="0">
                  <c:v>Monthly Actual Equipment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cat>
            <c:numRef>
              <c:f>Kx!$C$2:$N$2</c:f>
              <c:numCache>
                <c:formatCode>d\-mmm\-yy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Kx!$C$4:$N$4</c:f>
              <c:numCache>
                <c:formatCode>0</c:formatCode>
                <c:ptCount val="12"/>
                <c:pt idx="0">
                  <c:v>5</c:v>
                </c:pt>
                <c:pt idx="1">
                  <c:v>12</c:v>
                </c:pt>
                <c:pt idx="2">
                  <c:v>22</c:v>
                </c:pt>
                <c:pt idx="3">
                  <c:v>24</c:v>
                </c:pt>
                <c:pt idx="4">
                  <c:v>28</c:v>
                </c:pt>
                <c:pt idx="5">
                  <c:v>29</c:v>
                </c:pt>
                <c:pt idx="6">
                  <c:v>27</c:v>
                </c:pt>
                <c:pt idx="7">
                  <c:v>23</c:v>
                </c:pt>
                <c:pt idx="8">
                  <c:v>16</c:v>
                </c:pt>
                <c:pt idx="9">
                  <c:v>10</c:v>
                </c:pt>
                <c:pt idx="10">
                  <c:v>6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993536"/>
        <c:axId val="82995072"/>
      </c:barChart>
      <c:lineChart>
        <c:grouping val="standard"/>
        <c:varyColors val="0"/>
        <c:ser>
          <c:idx val="2"/>
          <c:order val="2"/>
          <c:tx>
            <c:strRef>
              <c:f>Kx!$B$5</c:f>
              <c:strCache>
                <c:ptCount val="1"/>
                <c:pt idx="0">
                  <c:v>Cum. Monthly Planned Equipment</c:v>
                </c:pt>
              </c:strCache>
            </c:strRef>
          </c:tx>
          <c:spPr>
            <a:ln w="28575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4.4354972081431535E-2"/>
                  <c:y val="5.4593166826930072E-2"/>
                </c:manualLayout>
              </c:layout>
              <c:tx>
                <c:rich>
                  <a:bodyPr/>
                  <a:lstStyle/>
                  <a:p>
                    <a:fld id="{DC56BFBA-A564-4FB3-9F05-6450E720E821}" type="VALUE">
                      <a:rPr lang="en-US">
                        <a:solidFill>
                          <a:srgbClr val="00B050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Kx!$C$2:$N$2</c:f>
              <c:numCache>
                <c:formatCode>d\-mmm\-yy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Kx!$C$5:$N$5</c:f>
              <c:numCache>
                <c:formatCode>0</c:formatCode>
                <c:ptCount val="12"/>
                <c:pt idx="0">
                  <c:v>4</c:v>
                </c:pt>
                <c:pt idx="1">
                  <c:v>20</c:v>
                </c:pt>
                <c:pt idx="2">
                  <c:v>37</c:v>
                </c:pt>
                <c:pt idx="3">
                  <c:v>63</c:v>
                </c:pt>
                <c:pt idx="4">
                  <c:v>90</c:v>
                </c:pt>
                <c:pt idx="5">
                  <c:v>114</c:v>
                </c:pt>
                <c:pt idx="6">
                  <c:v>138</c:v>
                </c:pt>
                <c:pt idx="7">
                  <c:v>160</c:v>
                </c:pt>
                <c:pt idx="8">
                  <c:v>171</c:v>
                </c:pt>
                <c:pt idx="9">
                  <c:v>179</c:v>
                </c:pt>
                <c:pt idx="10">
                  <c:v>185</c:v>
                </c:pt>
                <c:pt idx="11">
                  <c:v>188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Kx!$B$6</c:f>
              <c:strCache>
                <c:ptCount val="1"/>
                <c:pt idx="0">
                  <c:v>Cum. Monthly Actual Equipment</c:v>
                </c:pt>
              </c:strCache>
            </c:strRef>
          </c:tx>
          <c:spPr>
            <a:ln w="28575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4.6937724152785375E-2"/>
                  <c:y val="-6.2992115569534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Kx!$C$2:$N$2</c:f>
              <c:numCache>
                <c:formatCode>d\-mmm\-yy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Kx!$C$6:$N$6</c:f>
              <c:numCache>
                <c:formatCode>0</c:formatCode>
                <c:ptCount val="12"/>
                <c:pt idx="0">
                  <c:v>5</c:v>
                </c:pt>
                <c:pt idx="1">
                  <c:v>17</c:v>
                </c:pt>
                <c:pt idx="2">
                  <c:v>39</c:v>
                </c:pt>
                <c:pt idx="3">
                  <c:v>63</c:v>
                </c:pt>
                <c:pt idx="4">
                  <c:v>91</c:v>
                </c:pt>
                <c:pt idx="5">
                  <c:v>120</c:v>
                </c:pt>
                <c:pt idx="6">
                  <c:v>147</c:v>
                </c:pt>
                <c:pt idx="7">
                  <c:v>170</c:v>
                </c:pt>
                <c:pt idx="8">
                  <c:v>186</c:v>
                </c:pt>
                <c:pt idx="9">
                  <c:v>196</c:v>
                </c:pt>
                <c:pt idx="10">
                  <c:v>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02496"/>
        <c:axId val="82996608"/>
      </c:lineChart>
      <c:dateAx>
        <c:axId val="82993536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995072"/>
        <c:crosses val="autoZero"/>
        <c:auto val="1"/>
        <c:lblOffset val="100"/>
        <c:baseTimeUnit val="months"/>
      </c:dateAx>
      <c:valAx>
        <c:axId val="8299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993536"/>
        <c:crosses val="autoZero"/>
        <c:crossBetween val="between"/>
      </c:valAx>
      <c:valAx>
        <c:axId val="82996608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002496"/>
        <c:crosses val="max"/>
        <c:crossBetween val="between"/>
      </c:valAx>
      <c:dateAx>
        <c:axId val="83002496"/>
        <c:scaling>
          <c:orientation val="minMax"/>
        </c:scaling>
        <c:delete val="1"/>
        <c:axPos val="b"/>
        <c:numFmt formatCode="d\-mmm\-yy" sourceLinked="1"/>
        <c:majorTickMark val="out"/>
        <c:minorTickMark val="none"/>
        <c:tickLblPos val="nextTo"/>
        <c:crossAx val="8299660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0855673275434339E-2"/>
          <c:y val="0.75747737905183143"/>
          <c:w val="0.93828865344913115"/>
          <c:h val="0.217325774720354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>
                <a:solidFill>
                  <a:sysClr val="windowText" lastClr="000000"/>
                </a:solidFill>
              </a:rPr>
              <a:t>Prequalification</a:t>
            </a:r>
            <a:r>
              <a:rPr lang="en-US" sz="1050" baseline="0">
                <a:solidFill>
                  <a:sysClr val="windowText" lastClr="000000"/>
                </a:solidFill>
              </a:rPr>
              <a:t> Status</a:t>
            </a:r>
            <a:endParaRPr lang="en-US" sz="1050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E!$B$2</c:f>
              <c:strCache>
                <c:ptCount val="1"/>
                <c:pt idx="0">
                  <c:v>Plan to Submit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E!$A$3:$A$7</c:f>
              <c:strCache>
                <c:ptCount val="5"/>
                <c:pt idx="0">
                  <c:v>Civil/Structural</c:v>
                </c:pt>
                <c:pt idx="1">
                  <c:v>Arch. (Excl. ID Fit-Out)</c:v>
                </c:pt>
                <c:pt idx="2">
                  <c:v>Mechanical</c:v>
                </c:pt>
                <c:pt idx="3">
                  <c:v>Electrical</c:v>
                </c:pt>
                <c:pt idx="4">
                  <c:v>ELV</c:v>
                </c:pt>
              </c:strCache>
            </c:strRef>
          </c:cat>
          <c:val>
            <c:numRef>
              <c:f>E!$B$3:$B$7</c:f>
              <c:numCache>
                <c:formatCode>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E!$C$2</c:f>
              <c:strCache>
                <c:ptCount val="1"/>
                <c:pt idx="0">
                  <c:v>Submitted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E!$A$3:$A$7</c:f>
              <c:strCache>
                <c:ptCount val="5"/>
                <c:pt idx="0">
                  <c:v>Civil/Structural</c:v>
                </c:pt>
                <c:pt idx="1">
                  <c:v>Arch. (Excl. ID Fit-Out)</c:v>
                </c:pt>
                <c:pt idx="2">
                  <c:v>Mechanical</c:v>
                </c:pt>
                <c:pt idx="3">
                  <c:v>Electrical</c:v>
                </c:pt>
                <c:pt idx="4">
                  <c:v>ELV</c:v>
                </c:pt>
              </c:strCache>
            </c:strRef>
          </c:cat>
          <c:val>
            <c:numRef>
              <c:f>E!$C$3:$C$7</c:f>
              <c:numCache>
                <c:formatCode>0%</c:formatCod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strRef>
              <c:f>E!$D$2</c:f>
              <c:strCache>
                <c:ptCount val="1"/>
                <c:pt idx="0">
                  <c:v>%Approved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E!$A$3:$A$7</c:f>
              <c:strCache>
                <c:ptCount val="5"/>
                <c:pt idx="0">
                  <c:v>Civil/Structural</c:v>
                </c:pt>
                <c:pt idx="1">
                  <c:v>Arch. (Excl. ID Fit-Out)</c:v>
                </c:pt>
                <c:pt idx="2">
                  <c:v>Mechanical</c:v>
                </c:pt>
                <c:pt idx="3">
                  <c:v>Electrical</c:v>
                </c:pt>
                <c:pt idx="4">
                  <c:v>ELV</c:v>
                </c:pt>
              </c:strCache>
            </c:strRef>
          </c:cat>
          <c:val>
            <c:numRef>
              <c:f>E!$D$3:$D$7</c:f>
              <c:numCache>
                <c:formatCode>0%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0.93846153846153846</c:v>
                </c:pt>
                <c:pt idx="3">
                  <c:v>0.8571428571428571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E!$E$2</c:f>
              <c:strCache>
                <c:ptCount val="1"/>
                <c:pt idx="0">
                  <c:v>%Variance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E!$A$3:$A$7</c:f>
              <c:strCache>
                <c:ptCount val="5"/>
                <c:pt idx="0">
                  <c:v>Civil/Structural</c:v>
                </c:pt>
                <c:pt idx="1">
                  <c:v>Arch. (Excl. ID Fit-Out)</c:v>
                </c:pt>
                <c:pt idx="2">
                  <c:v>Mechanical</c:v>
                </c:pt>
                <c:pt idx="3">
                  <c:v>Electrical</c:v>
                </c:pt>
                <c:pt idx="4">
                  <c:v>ELV</c:v>
                </c:pt>
              </c:strCache>
            </c:strRef>
          </c:cat>
          <c:val>
            <c:numRef>
              <c:f>E!$E$3:$E$7</c:f>
              <c:numCache>
                <c:formatCode>0%</c:formatCode>
                <c:ptCount val="5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16000"/>
        <c:axId val="44770048"/>
      </c:barChart>
      <c:catAx>
        <c:axId val="4441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70048"/>
        <c:crosses val="autoZero"/>
        <c:auto val="1"/>
        <c:lblAlgn val="ctr"/>
        <c:lblOffset val="100"/>
        <c:noMultiLvlLbl val="0"/>
      </c:catAx>
      <c:valAx>
        <c:axId val="44770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16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Shop Drawings Status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049137995360449"/>
          <c:y val="0.10509897081058453"/>
          <c:w val="0.83614563720670276"/>
          <c:h val="0.40798119150136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F!$F$2</c:f>
              <c:strCache>
                <c:ptCount val="1"/>
                <c:pt idx="0">
                  <c:v>Total Submittals</c:v>
                </c:pt>
              </c:strCache>
            </c:strRef>
          </c:tx>
          <c:spPr>
            <a:solidFill>
              <a:sysClr val="window" lastClr="FFFFFF">
                <a:lumMod val="85000"/>
              </a:sysClr>
            </a:solidFill>
            <a:ln>
              <a:noFill/>
            </a:ln>
            <a:effectLst/>
          </c:spPr>
          <c:invertIfNegative val="0"/>
          <c:cat>
            <c:strRef>
              <c:f>F!$A$3:$A$11</c:f>
              <c:strCache>
                <c:ptCount val="8"/>
                <c:pt idx="0">
                  <c:v>ARCH</c:v>
                </c:pt>
                <c:pt idx="1">
                  <c:v>ARCH. GENERAL SITE DEVELOPMENT</c:v>
                </c:pt>
                <c:pt idx="2">
                  <c:v>ELECTRICAL</c:v>
                </c:pt>
                <c:pt idx="3">
                  <c:v>ELECTRICAL-ELV</c:v>
                </c:pt>
                <c:pt idx="4">
                  <c:v>MECH</c:v>
                </c:pt>
                <c:pt idx="5">
                  <c:v>SPECIALIST</c:v>
                </c:pt>
                <c:pt idx="6">
                  <c:v>STRUCTURAL</c:v>
                </c:pt>
                <c:pt idx="7">
                  <c:v>STRUCTURAL-GENERAL AND ENABLING</c:v>
                </c:pt>
              </c:strCache>
            </c:strRef>
          </c:cat>
          <c:val>
            <c:numRef>
              <c:f>F!$F$3:$F$10</c:f>
              <c:numCache>
                <c:formatCode>General</c:formatCode>
                <c:ptCount val="8"/>
                <c:pt idx="0">
                  <c:v>81</c:v>
                </c:pt>
                <c:pt idx="1">
                  <c:v>4</c:v>
                </c:pt>
                <c:pt idx="2">
                  <c:v>57</c:v>
                </c:pt>
                <c:pt idx="3">
                  <c:v>36</c:v>
                </c:pt>
                <c:pt idx="4">
                  <c:v>87</c:v>
                </c:pt>
                <c:pt idx="5">
                  <c:v>2</c:v>
                </c:pt>
                <c:pt idx="6">
                  <c:v>55</c:v>
                </c:pt>
                <c:pt idx="7">
                  <c:v>9</c:v>
                </c:pt>
              </c:numCache>
            </c:numRef>
          </c:val>
        </c:ser>
        <c:ser>
          <c:idx val="1"/>
          <c:order val="1"/>
          <c:tx>
            <c:strRef>
              <c:f>F!$G$2</c:f>
              <c:strCache>
                <c:ptCount val="1"/>
                <c:pt idx="0">
                  <c:v>Plan to Submit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strRef>
              <c:f>F!$A$3:$A$11</c:f>
              <c:strCache>
                <c:ptCount val="8"/>
                <c:pt idx="0">
                  <c:v>ARCH</c:v>
                </c:pt>
                <c:pt idx="1">
                  <c:v>ARCH. GENERAL SITE DEVELOPMENT</c:v>
                </c:pt>
                <c:pt idx="2">
                  <c:v>ELECTRICAL</c:v>
                </c:pt>
                <c:pt idx="3">
                  <c:v>ELECTRICAL-ELV</c:v>
                </c:pt>
                <c:pt idx="4">
                  <c:v>MECH</c:v>
                </c:pt>
                <c:pt idx="5">
                  <c:v>SPECIALIST</c:v>
                </c:pt>
                <c:pt idx="6">
                  <c:v>STRUCTURAL</c:v>
                </c:pt>
                <c:pt idx="7">
                  <c:v>STRUCTURAL-GENERAL AND ENABLING</c:v>
                </c:pt>
              </c:strCache>
            </c:strRef>
          </c:cat>
          <c:val>
            <c:numRef>
              <c:f>F!$G$3:$G$10</c:f>
              <c:numCache>
                <c:formatCode>General</c:formatCode>
                <c:ptCount val="8"/>
                <c:pt idx="0">
                  <c:v>81</c:v>
                </c:pt>
                <c:pt idx="1">
                  <c:v>4</c:v>
                </c:pt>
                <c:pt idx="2">
                  <c:v>57</c:v>
                </c:pt>
                <c:pt idx="3">
                  <c:v>36</c:v>
                </c:pt>
                <c:pt idx="4">
                  <c:v>87</c:v>
                </c:pt>
                <c:pt idx="5">
                  <c:v>2</c:v>
                </c:pt>
                <c:pt idx="6">
                  <c:v>55</c:v>
                </c:pt>
                <c:pt idx="7">
                  <c:v>9</c:v>
                </c:pt>
              </c:numCache>
            </c:numRef>
          </c:val>
        </c:ser>
        <c:ser>
          <c:idx val="2"/>
          <c:order val="2"/>
          <c:tx>
            <c:strRef>
              <c:f>F!$H$2</c:f>
              <c:strCache>
                <c:ptCount val="1"/>
                <c:pt idx="0">
                  <c:v>Submitted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F!$A$3:$A$11</c:f>
              <c:strCache>
                <c:ptCount val="8"/>
                <c:pt idx="0">
                  <c:v>ARCH</c:v>
                </c:pt>
                <c:pt idx="1">
                  <c:v>ARCH. GENERAL SITE DEVELOPMENT</c:v>
                </c:pt>
                <c:pt idx="2">
                  <c:v>ELECTRICAL</c:v>
                </c:pt>
                <c:pt idx="3">
                  <c:v>ELECTRICAL-ELV</c:v>
                </c:pt>
                <c:pt idx="4">
                  <c:v>MECH</c:v>
                </c:pt>
                <c:pt idx="5">
                  <c:v>SPECIALIST</c:v>
                </c:pt>
                <c:pt idx="6">
                  <c:v>STRUCTURAL</c:v>
                </c:pt>
                <c:pt idx="7">
                  <c:v>STRUCTURAL-GENERAL AND ENABLING</c:v>
                </c:pt>
              </c:strCache>
            </c:strRef>
          </c:cat>
          <c:val>
            <c:numRef>
              <c:f>F!$H$3:$H$10</c:f>
              <c:numCache>
                <c:formatCode>General</c:formatCode>
                <c:ptCount val="8"/>
                <c:pt idx="0">
                  <c:v>68</c:v>
                </c:pt>
                <c:pt idx="1">
                  <c:v>2</c:v>
                </c:pt>
                <c:pt idx="2">
                  <c:v>46</c:v>
                </c:pt>
                <c:pt idx="3">
                  <c:v>29</c:v>
                </c:pt>
                <c:pt idx="4">
                  <c:v>39</c:v>
                </c:pt>
                <c:pt idx="5">
                  <c:v>2</c:v>
                </c:pt>
                <c:pt idx="6">
                  <c:v>54</c:v>
                </c:pt>
                <c:pt idx="7">
                  <c:v>9</c:v>
                </c:pt>
              </c:numCache>
            </c:numRef>
          </c:val>
        </c:ser>
        <c:ser>
          <c:idx val="3"/>
          <c:order val="3"/>
          <c:tx>
            <c:strRef>
              <c:f>F!$I$2</c:f>
              <c:strCache>
                <c:ptCount val="1"/>
                <c:pt idx="0">
                  <c:v>Approved</c:v>
                </c:pt>
              </c:strCache>
            </c:strRef>
          </c:tx>
          <c:invertIfNegative val="0"/>
          <c:cat>
            <c:strRef>
              <c:f>F!$A$3:$A$11</c:f>
              <c:strCache>
                <c:ptCount val="8"/>
                <c:pt idx="0">
                  <c:v>ARCH</c:v>
                </c:pt>
                <c:pt idx="1">
                  <c:v>ARCH. GENERAL SITE DEVELOPMENT</c:v>
                </c:pt>
                <c:pt idx="2">
                  <c:v>ELECTRICAL</c:v>
                </c:pt>
                <c:pt idx="3">
                  <c:v>ELECTRICAL-ELV</c:v>
                </c:pt>
                <c:pt idx="4">
                  <c:v>MECH</c:v>
                </c:pt>
                <c:pt idx="5">
                  <c:v>SPECIALIST</c:v>
                </c:pt>
                <c:pt idx="6">
                  <c:v>STRUCTURAL</c:v>
                </c:pt>
                <c:pt idx="7">
                  <c:v>STRUCTURAL-GENERAL AND ENABLING</c:v>
                </c:pt>
              </c:strCache>
            </c:strRef>
          </c:cat>
          <c:val>
            <c:numRef>
              <c:f>F!$I$3:$I$10</c:f>
              <c:numCache>
                <c:formatCode>General</c:formatCode>
                <c:ptCount val="8"/>
                <c:pt idx="0">
                  <c:v>62</c:v>
                </c:pt>
                <c:pt idx="1">
                  <c:v>1</c:v>
                </c:pt>
                <c:pt idx="2">
                  <c:v>44</c:v>
                </c:pt>
                <c:pt idx="3">
                  <c:v>29</c:v>
                </c:pt>
                <c:pt idx="4">
                  <c:v>29</c:v>
                </c:pt>
                <c:pt idx="5">
                  <c:v>2</c:v>
                </c:pt>
                <c:pt idx="6">
                  <c:v>54</c:v>
                </c:pt>
                <c:pt idx="7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5"/>
        <c:axId val="44780544"/>
        <c:axId val="44786432"/>
      </c:barChart>
      <c:catAx>
        <c:axId val="4478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4786432"/>
        <c:crosses val="autoZero"/>
        <c:auto val="1"/>
        <c:lblAlgn val="ctr"/>
        <c:lblOffset val="100"/>
        <c:noMultiLvlLbl val="0"/>
      </c:catAx>
      <c:valAx>
        <c:axId val="4478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en-US" sz="1000" b="1"/>
                  <a:t>Count</a:t>
                </a:r>
              </a:p>
            </c:rich>
          </c:tx>
          <c:layout>
            <c:manualLayout>
              <c:xMode val="edge"/>
              <c:yMode val="edge"/>
              <c:x val="6.7857428543849088E-2"/>
              <c:y val="0.2428669056921937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47805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600"/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7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>
                <a:solidFill>
                  <a:sysClr val="windowText" lastClr="000000"/>
                </a:solidFill>
              </a:rPr>
              <a:t>Materials Status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82749839389186"/>
          <c:y val="0.1528944811910187"/>
          <c:w val="0.82909476804319071"/>
          <c:h val="0.500010351453324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G!$F$2</c:f>
              <c:strCache>
                <c:ptCount val="1"/>
                <c:pt idx="0">
                  <c:v>Total Submittals</c:v>
                </c:pt>
              </c:strCache>
            </c:strRef>
          </c:tx>
          <c:spPr>
            <a:solidFill>
              <a:sysClr val="window" lastClr="FFFFFF">
                <a:lumMod val="85000"/>
              </a:sysClr>
            </a:solidFill>
            <a:ln>
              <a:noFill/>
            </a:ln>
            <a:effectLst/>
          </c:spPr>
          <c:invertIfNegative val="0"/>
          <c:cat>
            <c:strRef>
              <c:f>G!$A$3:$A$9</c:f>
              <c:strCache>
                <c:ptCount val="7"/>
                <c:pt idx="0">
                  <c:v>BY SPECIALIST</c:v>
                </c:pt>
                <c:pt idx="1">
                  <c:v>Civil/ Struct.</c:v>
                </c:pt>
                <c:pt idx="2">
                  <c:v>DRAINAGE</c:v>
                </c:pt>
                <c:pt idx="3">
                  <c:v>FIREFIGHTING</c:v>
                </c:pt>
                <c:pt idx="4">
                  <c:v>HVAC</c:v>
                </c:pt>
                <c:pt idx="5">
                  <c:v>PLUMBING</c:v>
                </c:pt>
                <c:pt idx="6">
                  <c:v>ELECTRICAL</c:v>
                </c:pt>
              </c:strCache>
            </c:strRef>
          </c:cat>
          <c:val>
            <c:numRef>
              <c:f>G!$F$3:$F$9</c:f>
              <c:numCache>
                <c:formatCode>General</c:formatCode>
                <c:ptCount val="7"/>
                <c:pt idx="0">
                  <c:v>8</c:v>
                </c:pt>
                <c:pt idx="1">
                  <c:v>19</c:v>
                </c:pt>
                <c:pt idx="2">
                  <c:v>14</c:v>
                </c:pt>
                <c:pt idx="3">
                  <c:v>1</c:v>
                </c:pt>
                <c:pt idx="4">
                  <c:v>22</c:v>
                </c:pt>
                <c:pt idx="5">
                  <c:v>22</c:v>
                </c:pt>
                <c:pt idx="6">
                  <c:v>26</c:v>
                </c:pt>
              </c:numCache>
            </c:numRef>
          </c:val>
        </c:ser>
        <c:ser>
          <c:idx val="1"/>
          <c:order val="1"/>
          <c:tx>
            <c:strRef>
              <c:f>G!$G$2</c:f>
              <c:strCache>
                <c:ptCount val="1"/>
                <c:pt idx="0">
                  <c:v>Plan to Submit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strRef>
              <c:f>G!$A$3:$A$9</c:f>
              <c:strCache>
                <c:ptCount val="7"/>
                <c:pt idx="0">
                  <c:v>BY SPECIALIST</c:v>
                </c:pt>
                <c:pt idx="1">
                  <c:v>Civil/ Struct.</c:v>
                </c:pt>
                <c:pt idx="2">
                  <c:v>DRAINAGE</c:v>
                </c:pt>
                <c:pt idx="3">
                  <c:v>FIREFIGHTING</c:v>
                </c:pt>
                <c:pt idx="4">
                  <c:v>HVAC</c:v>
                </c:pt>
                <c:pt idx="5">
                  <c:v>PLUMBING</c:v>
                </c:pt>
                <c:pt idx="6">
                  <c:v>ELECTRICAL</c:v>
                </c:pt>
              </c:strCache>
            </c:strRef>
          </c:cat>
          <c:val>
            <c:numRef>
              <c:f>G!$G$3:$G$9</c:f>
              <c:numCache>
                <c:formatCode>General</c:formatCode>
                <c:ptCount val="7"/>
                <c:pt idx="0">
                  <c:v>8</c:v>
                </c:pt>
                <c:pt idx="1">
                  <c:v>19</c:v>
                </c:pt>
                <c:pt idx="2">
                  <c:v>14</c:v>
                </c:pt>
                <c:pt idx="3">
                  <c:v>1</c:v>
                </c:pt>
                <c:pt idx="4">
                  <c:v>22</c:v>
                </c:pt>
                <c:pt idx="5">
                  <c:v>22</c:v>
                </c:pt>
                <c:pt idx="6">
                  <c:v>26</c:v>
                </c:pt>
              </c:numCache>
            </c:numRef>
          </c:val>
        </c:ser>
        <c:ser>
          <c:idx val="2"/>
          <c:order val="2"/>
          <c:tx>
            <c:strRef>
              <c:f>G!$H$2</c:f>
              <c:strCache>
                <c:ptCount val="1"/>
                <c:pt idx="0">
                  <c:v>Submitted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G!$A$3:$A$9</c:f>
              <c:strCache>
                <c:ptCount val="7"/>
                <c:pt idx="0">
                  <c:v>BY SPECIALIST</c:v>
                </c:pt>
                <c:pt idx="1">
                  <c:v>Civil/ Struct.</c:v>
                </c:pt>
                <c:pt idx="2">
                  <c:v>DRAINAGE</c:v>
                </c:pt>
                <c:pt idx="3">
                  <c:v>FIREFIGHTING</c:v>
                </c:pt>
                <c:pt idx="4">
                  <c:v>HVAC</c:v>
                </c:pt>
                <c:pt idx="5">
                  <c:v>PLUMBING</c:v>
                </c:pt>
                <c:pt idx="6">
                  <c:v>ELECTRICAL</c:v>
                </c:pt>
              </c:strCache>
            </c:strRef>
          </c:cat>
          <c:val>
            <c:numRef>
              <c:f>G!$H$3:$H$9</c:f>
              <c:numCache>
                <c:formatCode>General</c:formatCode>
                <c:ptCount val="7"/>
                <c:pt idx="0">
                  <c:v>4</c:v>
                </c:pt>
                <c:pt idx="1">
                  <c:v>9</c:v>
                </c:pt>
                <c:pt idx="2">
                  <c:v>10</c:v>
                </c:pt>
                <c:pt idx="3">
                  <c:v>0</c:v>
                </c:pt>
                <c:pt idx="4">
                  <c:v>15</c:v>
                </c:pt>
                <c:pt idx="5">
                  <c:v>20</c:v>
                </c:pt>
                <c:pt idx="6">
                  <c:v>11</c:v>
                </c:pt>
              </c:numCache>
            </c:numRef>
          </c:val>
        </c:ser>
        <c:ser>
          <c:idx val="3"/>
          <c:order val="3"/>
          <c:tx>
            <c:strRef>
              <c:f>G!$I$2</c:f>
              <c:strCache>
                <c:ptCount val="1"/>
                <c:pt idx="0">
                  <c:v>Approved</c:v>
                </c:pt>
              </c:strCache>
            </c:strRef>
          </c:tx>
          <c:invertIfNegative val="0"/>
          <c:cat>
            <c:strRef>
              <c:f>G!$A$3:$A$9</c:f>
              <c:strCache>
                <c:ptCount val="7"/>
                <c:pt idx="0">
                  <c:v>BY SPECIALIST</c:v>
                </c:pt>
                <c:pt idx="1">
                  <c:v>Civil/ Struct.</c:v>
                </c:pt>
                <c:pt idx="2">
                  <c:v>DRAINAGE</c:v>
                </c:pt>
                <c:pt idx="3">
                  <c:v>FIREFIGHTING</c:v>
                </c:pt>
                <c:pt idx="4">
                  <c:v>HVAC</c:v>
                </c:pt>
                <c:pt idx="5">
                  <c:v>PLUMBING</c:v>
                </c:pt>
                <c:pt idx="6">
                  <c:v>ELECTRICAL</c:v>
                </c:pt>
              </c:strCache>
            </c:strRef>
          </c:cat>
          <c:val>
            <c:numRef>
              <c:f>G!$I$3:$I$9</c:f>
              <c:numCache>
                <c:formatCode>General</c:formatCode>
                <c:ptCount val="7"/>
                <c:pt idx="0">
                  <c:v>3</c:v>
                </c:pt>
                <c:pt idx="1">
                  <c:v>9</c:v>
                </c:pt>
                <c:pt idx="2">
                  <c:v>9</c:v>
                </c:pt>
                <c:pt idx="3">
                  <c:v>0</c:v>
                </c:pt>
                <c:pt idx="4">
                  <c:v>15</c:v>
                </c:pt>
                <c:pt idx="5">
                  <c:v>16</c:v>
                </c:pt>
                <c:pt idx="6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6"/>
        <c:axId val="44799104"/>
        <c:axId val="44800640"/>
      </c:barChart>
      <c:catAx>
        <c:axId val="4479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00640"/>
        <c:crosses val="autoZero"/>
        <c:auto val="1"/>
        <c:lblAlgn val="ctr"/>
        <c:lblOffset val="100"/>
        <c:noMultiLvlLbl val="0"/>
      </c:catAx>
      <c:valAx>
        <c:axId val="44800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</a:t>
                </a:r>
              </a:p>
            </c:rich>
          </c:tx>
          <c:layout>
            <c:manualLayout>
              <c:xMode val="edge"/>
              <c:yMode val="edge"/>
              <c:x val="7.0528113443925414E-2"/>
              <c:y val="0.255517531642082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9910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625"/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/>
              <a:t>Procurement Status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H!$B$2</c:f>
              <c:strCache>
                <c:ptCount val="1"/>
                <c:pt idx="0">
                  <c:v>Plan to Procure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H!$A$3:$A$11</c:f>
              <c:strCache>
                <c:ptCount val="9"/>
                <c:pt idx="0">
                  <c:v>Civil</c:v>
                </c:pt>
                <c:pt idx="1">
                  <c:v>Architectural (Excl. ID)</c:v>
                </c:pt>
                <c:pt idx="2">
                  <c:v>Mechanical - HVAC</c:v>
                </c:pt>
                <c:pt idx="3">
                  <c:v>Electrical</c:v>
                </c:pt>
                <c:pt idx="4">
                  <c:v>ELV</c:v>
                </c:pt>
                <c:pt idx="5">
                  <c:v>Specialties</c:v>
                </c:pt>
                <c:pt idx="6">
                  <c:v>ID / Fit-out</c:v>
                </c:pt>
                <c:pt idx="7">
                  <c:v>Landscape</c:v>
                </c:pt>
                <c:pt idx="8">
                  <c:v>Façade</c:v>
                </c:pt>
              </c:strCache>
            </c:strRef>
          </c:cat>
          <c:val>
            <c:numRef>
              <c:f>H!$B$3:$B$11</c:f>
              <c:numCache>
                <c:formatCode>0%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"/>
          <c:order val="1"/>
          <c:tx>
            <c:strRef>
              <c:f>H!$C$2</c:f>
              <c:strCache>
                <c:ptCount val="1"/>
                <c:pt idx="0">
                  <c:v>Procured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H!$A$3:$A$11</c:f>
              <c:strCache>
                <c:ptCount val="9"/>
                <c:pt idx="0">
                  <c:v>Civil</c:v>
                </c:pt>
                <c:pt idx="1">
                  <c:v>Architectural (Excl. ID)</c:v>
                </c:pt>
                <c:pt idx="2">
                  <c:v>Mechanical - HVAC</c:v>
                </c:pt>
                <c:pt idx="3">
                  <c:v>Electrical</c:v>
                </c:pt>
                <c:pt idx="4">
                  <c:v>ELV</c:v>
                </c:pt>
                <c:pt idx="5">
                  <c:v>Specialties</c:v>
                </c:pt>
                <c:pt idx="6">
                  <c:v>ID / Fit-out</c:v>
                </c:pt>
                <c:pt idx="7">
                  <c:v>Landscape</c:v>
                </c:pt>
                <c:pt idx="8">
                  <c:v>Façade</c:v>
                </c:pt>
              </c:strCache>
            </c:strRef>
          </c:cat>
          <c:val>
            <c:numRef>
              <c:f>H!$C$3:$C$11</c:f>
              <c:numCache>
                <c:formatCode>0%</c:formatCode>
                <c:ptCount val="9"/>
                <c:pt idx="0">
                  <c:v>0.76923076923076927</c:v>
                </c:pt>
                <c:pt idx="1">
                  <c:v>1</c:v>
                </c:pt>
                <c:pt idx="2">
                  <c:v>0.2857142857142857</c:v>
                </c:pt>
                <c:pt idx="3">
                  <c:v>0.45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H!$D$2</c:f>
              <c:strCache>
                <c:ptCount val="1"/>
                <c:pt idx="0">
                  <c:v>Delivered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H!$A$3:$A$11</c:f>
              <c:strCache>
                <c:ptCount val="9"/>
                <c:pt idx="0">
                  <c:v>Civil</c:v>
                </c:pt>
                <c:pt idx="1">
                  <c:v>Architectural (Excl. ID)</c:v>
                </c:pt>
                <c:pt idx="2">
                  <c:v>Mechanical - HVAC</c:v>
                </c:pt>
                <c:pt idx="3">
                  <c:v>Electrical</c:v>
                </c:pt>
                <c:pt idx="4">
                  <c:v>ELV</c:v>
                </c:pt>
                <c:pt idx="5">
                  <c:v>Specialties</c:v>
                </c:pt>
                <c:pt idx="6">
                  <c:v>ID / Fit-out</c:v>
                </c:pt>
                <c:pt idx="7">
                  <c:v>Landscape</c:v>
                </c:pt>
                <c:pt idx="8">
                  <c:v>Façade</c:v>
                </c:pt>
              </c:strCache>
            </c:strRef>
          </c:cat>
          <c:val>
            <c:numRef>
              <c:f>H!$D$3:$D$11</c:f>
              <c:numCache>
                <c:formatCode>0%</c:formatCode>
                <c:ptCount val="9"/>
                <c:pt idx="0">
                  <c:v>0.76923076923076927</c:v>
                </c:pt>
                <c:pt idx="1">
                  <c:v>1</c:v>
                </c:pt>
                <c:pt idx="2">
                  <c:v>0.2857142857142857</c:v>
                </c:pt>
                <c:pt idx="3">
                  <c:v>0.45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H!$E$2</c:f>
              <c:strCache>
                <c:ptCount val="1"/>
                <c:pt idx="0">
                  <c:v>%Variance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H!$A$3:$A$11</c:f>
              <c:strCache>
                <c:ptCount val="9"/>
                <c:pt idx="0">
                  <c:v>Civil</c:v>
                </c:pt>
                <c:pt idx="1">
                  <c:v>Architectural (Excl. ID)</c:v>
                </c:pt>
                <c:pt idx="2">
                  <c:v>Mechanical - HVAC</c:v>
                </c:pt>
                <c:pt idx="3">
                  <c:v>Electrical</c:v>
                </c:pt>
                <c:pt idx="4">
                  <c:v>ELV</c:v>
                </c:pt>
                <c:pt idx="5">
                  <c:v>Specialties</c:v>
                </c:pt>
                <c:pt idx="6">
                  <c:v>ID / Fit-out</c:v>
                </c:pt>
                <c:pt idx="7">
                  <c:v>Landscape</c:v>
                </c:pt>
                <c:pt idx="8">
                  <c:v>Façade</c:v>
                </c:pt>
              </c:strCache>
            </c:strRef>
          </c:cat>
          <c:val>
            <c:numRef>
              <c:f>H!$E$3:$E$11</c:f>
              <c:numCache>
                <c:formatCode>0%</c:formatCode>
                <c:ptCount val="9"/>
                <c:pt idx="0">
                  <c:v>-0.23076923076923073</c:v>
                </c:pt>
                <c:pt idx="1">
                  <c:v>0</c:v>
                </c:pt>
                <c:pt idx="2">
                  <c:v>-0.7142857142857143</c:v>
                </c:pt>
                <c:pt idx="3">
                  <c:v>-0.55000000000000004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892544"/>
        <c:axId val="44894080"/>
      </c:barChart>
      <c:catAx>
        <c:axId val="4489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94080"/>
        <c:crosses val="autoZero"/>
        <c:auto val="1"/>
        <c:lblAlgn val="ctr"/>
        <c:lblOffset val="100"/>
        <c:noMultiLvlLbl val="0"/>
      </c:catAx>
      <c:valAx>
        <c:axId val="4489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9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/>
              <a:t>Manpower Status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896060379068913"/>
          <c:y val="0.13782674886614191"/>
          <c:w val="0.77019052391356246"/>
          <c:h val="0.363816336815039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I.!$B$31</c:f>
              <c:strCache>
                <c:ptCount val="1"/>
                <c:pt idx="0">
                  <c:v>Planned Manpower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invertIfNegative val="0"/>
          <c:cat>
            <c:numRef>
              <c:f>I.!$C$30:$Z$30</c:f>
              <c:numCache>
                <c:formatCode>d\-mmm\-yy</c:formatCode>
                <c:ptCount val="24"/>
                <c:pt idx="0">
                  <c:v>42856</c:v>
                </c:pt>
                <c:pt idx="1">
                  <c:v>42887</c:v>
                </c:pt>
                <c:pt idx="2">
                  <c:v>42917</c:v>
                </c:pt>
                <c:pt idx="3">
                  <c:v>42948</c:v>
                </c:pt>
                <c:pt idx="4">
                  <c:v>42979</c:v>
                </c:pt>
                <c:pt idx="5">
                  <c:v>43009</c:v>
                </c:pt>
                <c:pt idx="6">
                  <c:v>43040</c:v>
                </c:pt>
                <c:pt idx="7">
                  <c:v>43070</c:v>
                </c:pt>
                <c:pt idx="8">
                  <c:v>43101</c:v>
                </c:pt>
                <c:pt idx="9">
                  <c:v>43132</c:v>
                </c:pt>
                <c:pt idx="10">
                  <c:v>43160</c:v>
                </c:pt>
                <c:pt idx="11">
                  <c:v>43191</c:v>
                </c:pt>
                <c:pt idx="12">
                  <c:v>43221</c:v>
                </c:pt>
                <c:pt idx="13">
                  <c:v>43252</c:v>
                </c:pt>
                <c:pt idx="14">
                  <c:v>43282</c:v>
                </c:pt>
                <c:pt idx="15">
                  <c:v>43313</c:v>
                </c:pt>
                <c:pt idx="16">
                  <c:v>43344</c:v>
                </c:pt>
                <c:pt idx="17">
                  <c:v>43374</c:v>
                </c:pt>
                <c:pt idx="18">
                  <c:v>43405</c:v>
                </c:pt>
                <c:pt idx="19">
                  <c:v>43435</c:v>
                </c:pt>
                <c:pt idx="20">
                  <c:v>43466</c:v>
                </c:pt>
                <c:pt idx="21">
                  <c:v>43497</c:v>
                </c:pt>
                <c:pt idx="22">
                  <c:v>43525</c:v>
                </c:pt>
                <c:pt idx="23">
                  <c:v>43556</c:v>
                </c:pt>
              </c:numCache>
            </c:numRef>
          </c:cat>
          <c:val>
            <c:numRef>
              <c:f>I.!$C$31:$Z$31</c:f>
              <c:numCache>
                <c:formatCode>General</c:formatCode>
                <c:ptCount val="24"/>
                <c:pt idx="0">
                  <c:v>132</c:v>
                </c:pt>
                <c:pt idx="1">
                  <c:v>228</c:v>
                </c:pt>
                <c:pt idx="2">
                  <c:v>236</c:v>
                </c:pt>
                <c:pt idx="3">
                  <c:v>236</c:v>
                </c:pt>
                <c:pt idx="4">
                  <c:v>228</c:v>
                </c:pt>
                <c:pt idx="5">
                  <c:v>236</c:v>
                </c:pt>
                <c:pt idx="6">
                  <c:v>228</c:v>
                </c:pt>
                <c:pt idx="7">
                  <c:v>236</c:v>
                </c:pt>
                <c:pt idx="8">
                  <c:v>236</c:v>
                </c:pt>
                <c:pt idx="9">
                  <c:v>209</c:v>
                </c:pt>
                <c:pt idx="10">
                  <c:v>236</c:v>
                </c:pt>
                <c:pt idx="11">
                  <c:v>228</c:v>
                </c:pt>
                <c:pt idx="12">
                  <c:v>379</c:v>
                </c:pt>
                <c:pt idx="13">
                  <c:v>379</c:v>
                </c:pt>
                <c:pt idx="14">
                  <c:v>379</c:v>
                </c:pt>
                <c:pt idx="15">
                  <c:v>232</c:v>
                </c:pt>
                <c:pt idx="16">
                  <c:v>232</c:v>
                </c:pt>
                <c:pt idx="17">
                  <c:v>232</c:v>
                </c:pt>
                <c:pt idx="18">
                  <c:v>261</c:v>
                </c:pt>
                <c:pt idx="19">
                  <c:v>99</c:v>
                </c:pt>
                <c:pt idx="20">
                  <c:v>99</c:v>
                </c:pt>
                <c:pt idx="21">
                  <c:v>70</c:v>
                </c:pt>
                <c:pt idx="22">
                  <c:v>32</c:v>
                </c:pt>
                <c:pt idx="23">
                  <c:v>32</c:v>
                </c:pt>
              </c:numCache>
            </c:numRef>
          </c:val>
        </c:ser>
        <c:ser>
          <c:idx val="1"/>
          <c:order val="1"/>
          <c:tx>
            <c:strRef>
              <c:f>I.!$B$32</c:f>
              <c:strCache>
                <c:ptCount val="1"/>
                <c:pt idx="0">
                  <c:v>Actual Manpower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cat>
            <c:numRef>
              <c:f>I.!$C$30:$Z$30</c:f>
              <c:numCache>
                <c:formatCode>d\-mmm\-yy</c:formatCode>
                <c:ptCount val="24"/>
                <c:pt idx="0">
                  <c:v>42856</c:v>
                </c:pt>
                <c:pt idx="1">
                  <c:v>42887</c:v>
                </c:pt>
                <c:pt idx="2">
                  <c:v>42917</c:v>
                </c:pt>
                <c:pt idx="3">
                  <c:v>42948</c:v>
                </c:pt>
                <c:pt idx="4">
                  <c:v>42979</c:v>
                </c:pt>
                <c:pt idx="5">
                  <c:v>43009</c:v>
                </c:pt>
                <c:pt idx="6">
                  <c:v>43040</c:v>
                </c:pt>
                <c:pt idx="7">
                  <c:v>43070</c:v>
                </c:pt>
                <c:pt idx="8">
                  <c:v>43101</c:v>
                </c:pt>
                <c:pt idx="9">
                  <c:v>43132</c:v>
                </c:pt>
                <c:pt idx="10">
                  <c:v>43160</c:v>
                </c:pt>
                <c:pt idx="11">
                  <c:v>43191</c:v>
                </c:pt>
                <c:pt idx="12">
                  <c:v>43221</c:v>
                </c:pt>
                <c:pt idx="13">
                  <c:v>43252</c:v>
                </c:pt>
                <c:pt idx="14">
                  <c:v>43282</c:v>
                </c:pt>
                <c:pt idx="15">
                  <c:v>43313</c:v>
                </c:pt>
                <c:pt idx="16">
                  <c:v>43344</c:v>
                </c:pt>
                <c:pt idx="17">
                  <c:v>43374</c:v>
                </c:pt>
                <c:pt idx="18">
                  <c:v>43405</c:v>
                </c:pt>
                <c:pt idx="19">
                  <c:v>43435</c:v>
                </c:pt>
                <c:pt idx="20">
                  <c:v>43466</c:v>
                </c:pt>
                <c:pt idx="21">
                  <c:v>43497</c:v>
                </c:pt>
                <c:pt idx="22">
                  <c:v>43525</c:v>
                </c:pt>
                <c:pt idx="23">
                  <c:v>43556</c:v>
                </c:pt>
              </c:numCache>
            </c:numRef>
          </c:cat>
          <c:val>
            <c:numRef>
              <c:f>I.!$C$32:$Z$32</c:f>
              <c:numCache>
                <c:formatCode>General</c:formatCode>
                <c:ptCount val="24"/>
                <c:pt idx="0">
                  <c:v>86</c:v>
                </c:pt>
                <c:pt idx="1">
                  <c:v>148</c:v>
                </c:pt>
                <c:pt idx="2">
                  <c:v>153</c:v>
                </c:pt>
                <c:pt idx="3">
                  <c:v>153</c:v>
                </c:pt>
                <c:pt idx="4">
                  <c:v>148</c:v>
                </c:pt>
                <c:pt idx="5">
                  <c:v>153</c:v>
                </c:pt>
                <c:pt idx="6">
                  <c:v>148</c:v>
                </c:pt>
                <c:pt idx="7">
                  <c:v>153</c:v>
                </c:pt>
                <c:pt idx="8">
                  <c:v>153</c:v>
                </c:pt>
                <c:pt idx="9">
                  <c:v>178</c:v>
                </c:pt>
                <c:pt idx="10">
                  <c:v>201</c:v>
                </c:pt>
                <c:pt idx="11">
                  <c:v>194</c:v>
                </c:pt>
                <c:pt idx="12">
                  <c:v>322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921984"/>
        <c:axId val="44923520"/>
      </c:barChart>
      <c:lineChart>
        <c:grouping val="standard"/>
        <c:varyColors val="0"/>
        <c:ser>
          <c:idx val="2"/>
          <c:order val="2"/>
          <c:tx>
            <c:strRef>
              <c:f>I.!$B$33</c:f>
              <c:strCache>
                <c:ptCount val="1"/>
                <c:pt idx="0">
                  <c:v>Cum. Monthly Planned Manpower</c:v>
                </c:pt>
              </c:strCache>
            </c:strRef>
          </c:tx>
          <c:spPr>
            <a:ln w="28575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cat>
            <c:numRef>
              <c:f>I.!$C$30:$Z$30</c:f>
              <c:numCache>
                <c:formatCode>d\-mmm\-yy</c:formatCode>
                <c:ptCount val="24"/>
                <c:pt idx="0">
                  <c:v>42856</c:v>
                </c:pt>
                <c:pt idx="1">
                  <c:v>42887</c:v>
                </c:pt>
                <c:pt idx="2">
                  <c:v>42917</c:v>
                </c:pt>
                <c:pt idx="3">
                  <c:v>42948</c:v>
                </c:pt>
                <c:pt idx="4">
                  <c:v>42979</c:v>
                </c:pt>
                <c:pt idx="5">
                  <c:v>43009</c:v>
                </c:pt>
                <c:pt idx="6">
                  <c:v>43040</c:v>
                </c:pt>
                <c:pt idx="7">
                  <c:v>43070</c:v>
                </c:pt>
                <c:pt idx="8">
                  <c:v>43101</c:v>
                </c:pt>
                <c:pt idx="9">
                  <c:v>43132</c:v>
                </c:pt>
                <c:pt idx="10">
                  <c:v>43160</c:v>
                </c:pt>
                <c:pt idx="11">
                  <c:v>43191</c:v>
                </c:pt>
                <c:pt idx="12">
                  <c:v>43221</c:v>
                </c:pt>
                <c:pt idx="13">
                  <c:v>43252</c:v>
                </c:pt>
                <c:pt idx="14">
                  <c:v>43282</c:v>
                </c:pt>
                <c:pt idx="15">
                  <c:v>43313</c:v>
                </c:pt>
                <c:pt idx="16">
                  <c:v>43344</c:v>
                </c:pt>
                <c:pt idx="17">
                  <c:v>43374</c:v>
                </c:pt>
                <c:pt idx="18">
                  <c:v>43405</c:v>
                </c:pt>
                <c:pt idx="19">
                  <c:v>43435</c:v>
                </c:pt>
                <c:pt idx="20">
                  <c:v>43466</c:v>
                </c:pt>
                <c:pt idx="21">
                  <c:v>43497</c:v>
                </c:pt>
                <c:pt idx="22">
                  <c:v>43525</c:v>
                </c:pt>
                <c:pt idx="23">
                  <c:v>43556</c:v>
                </c:pt>
              </c:numCache>
            </c:numRef>
          </c:cat>
          <c:val>
            <c:numRef>
              <c:f>I.!$C$33:$Z$33</c:f>
              <c:numCache>
                <c:formatCode>General</c:formatCode>
                <c:ptCount val="24"/>
                <c:pt idx="0">
                  <c:v>187</c:v>
                </c:pt>
                <c:pt idx="1">
                  <c:v>415</c:v>
                </c:pt>
                <c:pt idx="2">
                  <c:v>651</c:v>
                </c:pt>
                <c:pt idx="3">
                  <c:v>887</c:v>
                </c:pt>
                <c:pt idx="4">
                  <c:v>1115</c:v>
                </c:pt>
                <c:pt idx="5">
                  <c:v>1351</c:v>
                </c:pt>
                <c:pt idx="6">
                  <c:v>1579</c:v>
                </c:pt>
                <c:pt idx="7">
                  <c:v>1815</c:v>
                </c:pt>
                <c:pt idx="8">
                  <c:v>2051</c:v>
                </c:pt>
                <c:pt idx="9">
                  <c:v>2260</c:v>
                </c:pt>
                <c:pt idx="10">
                  <c:v>2496</c:v>
                </c:pt>
                <c:pt idx="11">
                  <c:v>2724</c:v>
                </c:pt>
                <c:pt idx="12">
                  <c:v>3103</c:v>
                </c:pt>
                <c:pt idx="13">
                  <c:v>3482</c:v>
                </c:pt>
                <c:pt idx="14">
                  <c:v>3861</c:v>
                </c:pt>
                <c:pt idx="15">
                  <c:v>4093</c:v>
                </c:pt>
                <c:pt idx="16">
                  <c:v>4325</c:v>
                </c:pt>
                <c:pt idx="17">
                  <c:v>4557</c:v>
                </c:pt>
                <c:pt idx="18">
                  <c:v>4818</c:v>
                </c:pt>
                <c:pt idx="19">
                  <c:v>4917</c:v>
                </c:pt>
                <c:pt idx="20">
                  <c:v>5016</c:v>
                </c:pt>
                <c:pt idx="21">
                  <c:v>5086</c:v>
                </c:pt>
                <c:pt idx="22">
                  <c:v>5118</c:v>
                </c:pt>
                <c:pt idx="23">
                  <c:v>5150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I.!$B$34</c:f>
              <c:strCache>
                <c:ptCount val="1"/>
                <c:pt idx="0">
                  <c:v>Cum. Monthly Actual Manpower</c:v>
                </c:pt>
              </c:strCache>
            </c:strRef>
          </c:tx>
          <c:spPr>
            <a:ln w="28575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cat>
            <c:numRef>
              <c:f>I.!$C$30:$Z$30</c:f>
              <c:numCache>
                <c:formatCode>d\-mmm\-yy</c:formatCode>
                <c:ptCount val="24"/>
                <c:pt idx="0">
                  <c:v>42856</c:v>
                </c:pt>
                <c:pt idx="1">
                  <c:v>42887</c:v>
                </c:pt>
                <c:pt idx="2">
                  <c:v>42917</c:v>
                </c:pt>
                <c:pt idx="3">
                  <c:v>42948</c:v>
                </c:pt>
                <c:pt idx="4">
                  <c:v>42979</c:v>
                </c:pt>
                <c:pt idx="5">
                  <c:v>43009</c:v>
                </c:pt>
                <c:pt idx="6">
                  <c:v>43040</c:v>
                </c:pt>
                <c:pt idx="7">
                  <c:v>43070</c:v>
                </c:pt>
                <c:pt idx="8">
                  <c:v>43101</c:v>
                </c:pt>
                <c:pt idx="9">
                  <c:v>43132</c:v>
                </c:pt>
                <c:pt idx="10">
                  <c:v>43160</c:v>
                </c:pt>
                <c:pt idx="11">
                  <c:v>43191</c:v>
                </c:pt>
                <c:pt idx="12">
                  <c:v>43221</c:v>
                </c:pt>
                <c:pt idx="13">
                  <c:v>43252</c:v>
                </c:pt>
                <c:pt idx="14">
                  <c:v>43282</c:v>
                </c:pt>
                <c:pt idx="15">
                  <c:v>43313</c:v>
                </c:pt>
                <c:pt idx="16">
                  <c:v>43344</c:v>
                </c:pt>
                <c:pt idx="17">
                  <c:v>43374</c:v>
                </c:pt>
                <c:pt idx="18">
                  <c:v>43405</c:v>
                </c:pt>
                <c:pt idx="19">
                  <c:v>43435</c:v>
                </c:pt>
                <c:pt idx="20">
                  <c:v>43466</c:v>
                </c:pt>
                <c:pt idx="21">
                  <c:v>43497</c:v>
                </c:pt>
                <c:pt idx="22">
                  <c:v>43525</c:v>
                </c:pt>
                <c:pt idx="23">
                  <c:v>43556</c:v>
                </c:pt>
              </c:numCache>
            </c:numRef>
          </c:cat>
          <c:val>
            <c:numRef>
              <c:f>I.!$C$34:$Z$34</c:f>
              <c:numCache>
                <c:formatCode>General</c:formatCode>
                <c:ptCount val="24"/>
                <c:pt idx="0">
                  <c:v>187</c:v>
                </c:pt>
                <c:pt idx="1">
                  <c:v>335</c:v>
                </c:pt>
                <c:pt idx="2">
                  <c:v>488</c:v>
                </c:pt>
                <c:pt idx="3">
                  <c:v>641</c:v>
                </c:pt>
                <c:pt idx="4">
                  <c:v>789</c:v>
                </c:pt>
                <c:pt idx="5">
                  <c:v>942</c:v>
                </c:pt>
                <c:pt idx="6">
                  <c:v>1090</c:v>
                </c:pt>
                <c:pt idx="7">
                  <c:v>1243</c:v>
                </c:pt>
                <c:pt idx="8">
                  <c:v>1396</c:v>
                </c:pt>
                <c:pt idx="9">
                  <c:v>1574</c:v>
                </c:pt>
                <c:pt idx="10">
                  <c:v>1775</c:v>
                </c:pt>
                <c:pt idx="11">
                  <c:v>1969</c:v>
                </c:pt>
                <c:pt idx="12">
                  <c:v>2291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30944"/>
        <c:axId val="44929408"/>
      </c:lineChart>
      <c:dateAx>
        <c:axId val="44921984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23520"/>
        <c:crosses val="autoZero"/>
        <c:auto val="1"/>
        <c:lblOffset val="100"/>
        <c:baseTimeUnit val="months"/>
      </c:dateAx>
      <c:valAx>
        <c:axId val="44923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21984"/>
        <c:crosses val="autoZero"/>
        <c:crossBetween val="between"/>
      </c:valAx>
      <c:valAx>
        <c:axId val="4492940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30944"/>
        <c:crosses val="max"/>
        <c:crossBetween val="between"/>
      </c:valAx>
      <c:dateAx>
        <c:axId val="44930944"/>
        <c:scaling>
          <c:orientation val="minMax"/>
        </c:scaling>
        <c:delete val="1"/>
        <c:axPos val="b"/>
        <c:numFmt formatCode="d\-mmm\-yy" sourceLinked="1"/>
        <c:majorTickMark val="out"/>
        <c:minorTickMark val="none"/>
        <c:tickLblPos val="nextTo"/>
        <c:crossAx val="4492940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0855673275434339E-2"/>
          <c:y val="0.75747737905183143"/>
          <c:w val="0.93828865344913115"/>
          <c:h val="0.217325774720354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%Progress - Previous Vs Current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9915903080774031"/>
          <c:y val="0.17598042963076219"/>
          <c:w val="0.67919272611117476"/>
          <c:h val="0.567701834134064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J!$B$7</c:f>
              <c:strCache>
                <c:ptCount val="1"/>
                <c:pt idx="0">
                  <c:v>Cum.Plan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J!$C$5:$D$6</c:f>
              <c:multiLvlStrCache>
                <c:ptCount val="2"/>
                <c:lvl>
                  <c:pt idx="0">
                    <c:v>May-18</c:v>
                  </c:pt>
                  <c:pt idx="1">
                    <c:v>Apr-18</c:v>
                  </c:pt>
                </c:lvl>
                <c:lvl>
                  <c:pt idx="0">
                    <c:v>Current % 
Progress</c:v>
                  </c:pt>
                  <c:pt idx="1">
                    <c:v>Previous % 
Progress</c:v>
                  </c:pt>
                </c:lvl>
              </c:multiLvlStrCache>
            </c:multiLvlStrRef>
          </c:cat>
          <c:val>
            <c:numRef>
              <c:f>J!$C$7:$D$7</c:f>
              <c:numCache>
                <c:formatCode>0.00%</c:formatCode>
                <c:ptCount val="2"/>
                <c:pt idx="0">
                  <c:v>0.78502327026688201</c:v>
                </c:pt>
                <c:pt idx="1">
                  <c:v>0.72847048423240235</c:v>
                </c:pt>
              </c:numCache>
            </c:numRef>
          </c:val>
        </c:ser>
        <c:ser>
          <c:idx val="1"/>
          <c:order val="1"/>
          <c:tx>
            <c:strRef>
              <c:f>J!$B$8</c:f>
              <c:strCache>
                <c:ptCount val="1"/>
                <c:pt idx="0">
                  <c:v>Cum.Actual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J!$C$5:$D$6</c:f>
              <c:multiLvlStrCache>
                <c:ptCount val="2"/>
                <c:lvl>
                  <c:pt idx="0">
                    <c:v>May-18</c:v>
                  </c:pt>
                  <c:pt idx="1">
                    <c:v>Apr-18</c:v>
                  </c:pt>
                </c:lvl>
                <c:lvl>
                  <c:pt idx="0">
                    <c:v>Current % 
Progress</c:v>
                  </c:pt>
                  <c:pt idx="1">
                    <c:v>Previous % 
Progress</c:v>
                  </c:pt>
                </c:lvl>
              </c:multiLvlStrCache>
            </c:multiLvlStrRef>
          </c:cat>
          <c:val>
            <c:numRef>
              <c:f>J!$C$8:$D$8</c:f>
              <c:numCache>
                <c:formatCode>0.00%</c:formatCode>
                <c:ptCount val="2"/>
                <c:pt idx="0">
                  <c:v>0.45482076191563647</c:v>
                </c:pt>
                <c:pt idx="1">
                  <c:v>0.39826797588115692</c:v>
                </c:pt>
              </c:numCache>
            </c:numRef>
          </c:val>
        </c:ser>
        <c:ser>
          <c:idx val="2"/>
          <c:order val="2"/>
          <c:tx>
            <c:strRef>
              <c:f>J!$B$9</c:f>
              <c:strCache>
                <c:ptCount val="1"/>
                <c:pt idx="0">
                  <c:v>Plan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J!$C$5:$D$6</c:f>
              <c:multiLvlStrCache>
                <c:ptCount val="2"/>
                <c:lvl>
                  <c:pt idx="0">
                    <c:v>May-18</c:v>
                  </c:pt>
                  <c:pt idx="1">
                    <c:v>Apr-18</c:v>
                  </c:pt>
                </c:lvl>
                <c:lvl>
                  <c:pt idx="0">
                    <c:v>Current % 
Progress</c:v>
                  </c:pt>
                  <c:pt idx="1">
                    <c:v>Previous % 
Progress</c:v>
                  </c:pt>
                </c:lvl>
              </c:multiLvlStrCache>
            </c:multiLvlStrRef>
          </c:cat>
          <c:val>
            <c:numRef>
              <c:f>J!$C$9:$D$9</c:f>
              <c:numCache>
                <c:formatCode>0.00%</c:formatCode>
                <c:ptCount val="2"/>
                <c:pt idx="0">
                  <c:v>5.6552786034479663E-2</c:v>
                </c:pt>
                <c:pt idx="1">
                  <c:v>0.13820254613110916</c:v>
                </c:pt>
              </c:numCache>
            </c:numRef>
          </c:val>
        </c:ser>
        <c:ser>
          <c:idx val="3"/>
          <c:order val="3"/>
          <c:tx>
            <c:strRef>
              <c:f>J!$B$10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J!$C$5:$D$6</c:f>
              <c:multiLvlStrCache>
                <c:ptCount val="2"/>
                <c:lvl>
                  <c:pt idx="0">
                    <c:v>May-18</c:v>
                  </c:pt>
                  <c:pt idx="1">
                    <c:v>Apr-18</c:v>
                  </c:pt>
                </c:lvl>
                <c:lvl>
                  <c:pt idx="0">
                    <c:v>Current % 
Progress</c:v>
                  </c:pt>
                  <c:pt idx="1">
                    <c:v>Previous % 
Progress</c:v>
                  </c:pt>
                </c:lvl>
              </c:multiLvlStrCache>
            </c:multiLvlStrRef>
          </c:cat>
          <c:val>
            <c:numRef>
              <c:f>J!$C$10:$D$10</c:f>
              <c:numCache>
                <c:formatCode>0.00%</c:formatCode>
                <c:ptCount val="2"/>
                <c:pt idx="0">
                  <c:v>5.6552786034479552E-2</c:v>
                </c:pt>
                <c:pt idx="1">
                  <c:v>4.0126700140547977E-2</c:v>
                </c:pt>
              </c:numCache>
            </c:numRef>
          </c:val>
        </c:ser>
        <c:ser>
          <c:idx val="4"/>
          <c:order val="4"/>
          <c:tx>
            <c:strRef>
              <c:f>J!$B$11</c:f>
              <c:strCache>
                <c:ptCount val="1"/>
                <c:pt idx="0">
                  <c:v>Variance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J!$C$5:$D$6</c:f>
              <c:multiLvlStrCache>
                <c:ptCount val="2"/>
                <c:lvl>
                  <c:pt idx="0">
                    <c:v>May-18</c:v>
                  </c:pt>
                  <c:pt idx="1">
                    <c:v>Apr-18</c:v>
                  </c:pt>
                </c:lvl>
                <c:lvl>
                  <c:pt idx="0">
                    <c:v>Current % 
Progress</c:v>
                  </c:pt>
                  <c:pt idx="1">
                    <c:v>Previous % 
Progress</c:v>
                  </c:pt>
                </c:lvl>
              </c:multiLvlStrCache>
            </c:multiLvlStrRef>
          </c:cat>
          <c:val>
            <c:numRef>
              <c:f>J!$C$11:$D$11</c:f>
              <c:numCache>
                <c:formatCode>0.00%</c:formatCode>
                <c:ptCount val="2"/>
                <c:pt idx="0">
                  <c:v>-1.1102230246251565E-16</c:v>
                </c:pt>
                <c:pt idx="1">
                  <c:v>-9.8075845990561183E-2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35"/>
        <c:axId val="44950272"/>
        <c:axId val="44951808"/>
      </c:barChart>
      <c:catAx>
        <c:axId val="44950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51808"/>
        <c:crosses val="autoZero"/>
        <c:auto val="1"/>
        <c:lblAlgn val="ctr"/>
        <c:lblOffset val="100"/>
        <c:noMultiLvlLbl val="0"/>
      </c:catAx>
      <c:valAx>
        <c:axId val="44951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5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Project</a:t>
            </a:r>
            <a:r>
              <a:rPr lang="en-US" sz="1000" b="1" baseline="0"/>
              <a:t> Scope Progress for Next 4 Weeks</a:t>
            </a:r>
            <a:endParaRPr lang="en-US" sz="1000" b="1"/>
          </a:p>
        </c:rich>
      </c:tx>
      <c:layout>
        <c:manualLayout>
          <c:xMode val="edge"/>
          <c:yMode val="edge"/>
          <c:x val="0.24159371762068374"/>
          <c:y val="3.828353763384854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4988517060367454"/>
          <c:y val="0.22377717391304344"/>
          <c:w val="0.84490265457324176"/>
          <c:h val="0.373250456464681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D!$O$3</c:f>
              <c:strCache>
                <c:ptCount val="1"/>
                <c:pt idx="0">
                  <c:v>%Planned 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66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D!$N$4:$N$12</c:f>
              <c:strCache>
                <c:ptCount val="9"/>
                <c:pt idx="0">
                  <c:v>Overall Project % Progress (Forecast)</c:v>
                </c:pt>
                <c:pt idx="1">
                  <c:v>PRELIMINARIES</c:v>
                </c:pt>
                <c:pt idx="2">
                  <c:v>ENABLING WORKS</c:v>
                </c:pt>
                <c:pt idx="3">
                  <c:v>CIVIL AND STRUCTURAL WORKS</c:v>
                </c:pt>
                <c:pt idx="4">
                  <c:v>MEP WORKS</c:v>
                </c:pt>
                <c:pt idx="5">
                  <c:v>THERMAL AND MOISTURE PROTECTION</c:v>
                </c:pt>
                <c:pt idx="6">
                  <c:v>EXTERNAL CIVIL WORKS</c:v>
                </c:pt>
                <c:pt idx="7">
                  <c:v>SPECIALTIES</c:v>
                </c:pt>
                <c:pt idx="8">
                  <c:v>PROVISIONAL SUM</c:v>
                </c:pt>
              </c:strCache>
            </c:strRef>
          </c:cat>
          <c:val>
            <c:numRef>
              <c:f>D!$O$4:$O$12</c:f>
              <c:numCache>
                <c:formatCode>0.00%</c:formatCode>
                <c:ptCount val="9"/>
                <c:pt idx="0">
                  <c:v>0.83129373156781972</c:v>
                </c:pt>
                <c:pt idx="1">
                  <c:v>0.68394345593018657</c:v>
                </c:pt>
                <c:pt idx="2">
                  <c:v>1.0001583047346592</c:v>
                </c:pt>
                <c:pt idx="3">
                  <c:v>0.94357903195548765</c:v>
                </c:pt>
                <c:pt idx="4">
                  <c:v>0.1949070345874867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D!$P$3</c:f>
              <c:strCache>
                <c:ptCount val="1"/>
                <c:pt idx="0">
                  <c:v>4Wk Forecast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D!$N$4:$N$12</c:f>
              <c:strCache>
                <c:ptCount val="9"/>
                <c:pt idx="0">
                  <c:v>Overall Project % Progress (Forecast)</c:v>
                </c:pt>
                <c:pt idx="1">
                  <c:v>PRELIMINARIES</c:v>
                </c:pt>
                <c:pt idx="2">
                  <c:v>ENABLING WORKS</c:v>
                </c:pt>
                <c:pt idx="3">
                  <c:v>CIVIL AND STRUCTURAL WORKS</c:v>
                </c:pt>
                <c:pt idx="4">
                  <c:v>MEP WORKS</c:v>
                </c:pt>
                <c:pt idx="5">
                  <c:v>THERMAL AND MOISTURE PROTECTION</c:v>
                </c:pt>
                <c:pt idx="6">
                  <c:v>EXTERNAL CIVIL WORKS</c:v>
                </c:pt>
                <c:pt idx="7">
                  <c:v>SPECIALTIES</c:v>
                </c:pt>
                <c:pt idx="8">
                  <c:v>PROVISIONAL SUM</c:v>
                </c:pt>
              </c:strCache>
            </c:strRef>
          </c:cat>
          <c:val>
            <c:numRef>
              <c:f>D!$P$4:$P$12</c:f>
              <c:numCache>
                <c:formatCode>0.00%</c:formatCode>
                <c:ptCount val="9"/>
                <c:pt idx="0">
                  <c:v>0.50109122321657429</c:v>
                </c:pt>
                <c:pt idx="1">
                  <c:v>0.67725111683923067</c:v>
                </c:pt>
                <c:pt idx="2">
                  <c:v>0.9906404781594369</c:v>
                </c:pt>
                <c:pt idx="3">
                  <c:v>0.79239315515213715</c:v>
                </c:pt>
                <c:pt idx="4">
                  <c:v>9.806007754406236E-2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30"/>
        <c:axId val="45109248"/>
        <c:axId val="45110784"/>
      </c:bar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09248"/>
        <c:axId val="45110784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D!$K$3</c15:sqref>
                        </c15:formulaRef>
                      </c:ext>
                    </c:extLst>
                    <c:strCache>
                      <c:ptCount val="1"/>
                      <c:pt idx="0">
                        <c:v>% Variance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600" b="0" i="0" u="none" strike="noStrike" kern="1200" baseline="0">
                          <a:solidFill>
                            <a:srgbClr val="FF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D!$H$4:$H$12</c15:sqref>
                        </c15:formulaRef>
                      </c:ext>
                    </c:extLst>
                    <c:strCache>
                      <c:ptCount val="9"/>
                      <c:pt idx="0">
                        <c:v>Overall Project % Progress</c:v>
                      </c:pt>
                      <c:pt idx="1">
                        <c:v>General Items</c:v>
                      </c:pt>
                      <c:pt idx="2">
                        <c:v>Civil &amp; Structural</c:v>
                      </c:pt>
                      <c:pt idx="3">
                        <c:v>Internal Finishes/Fitting Out</c:v>
                      </c:pt>
                      <c:pt idx="4">
                        <c:v>Mechanical Works</c:v>
                      </c:pt>
                      <c:pt idx="5">
                        <c:v>Electrical Works</c:v>
                      </c:pt>
                      <c:pt idx="6">
                        <c:v>Specialties Works</c:v>
                      </c:pt>
                      <c:pt idx="7">
                        <c:v>External Finishes/Landscaping</c:v>
                      </c:pt>
                      <c:pt idx="8">
                        <c:v>Other Works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D!$K$4:$K$12</c15:sqref>
                        </c15:formulaRef>
                      </c:ext>
                    </c:extLst>
                    <c:numCache>
                      <c:formatCode>0.00%</c:formatCode>
                      <c:ptCount val="9"/>
                      <c:pt idx="0">
                        <c:v>-0.28956250000000017</c:v>
                      </c:pt>
                      <c:pt idx="1">
                        <c:v>-1.4478125000000008E-2</c:v>
                      </c:pt>
                      <c:pt idx="2">
                        <c:v>-2.6060625000000018E-2</c:v>
                      </c:pt>
                      <c:pt idx="3">
                        <c:v>-3.1851875000000002E-2</c:v>
                      </c:pt>
                      <c:pt idx="4">
                        <c:v>-3.7643125E-2</c:v>
                      </c:pt>
                      <c:pt idx="5">
                        <c:v>-3.4747500000000014E-2</c:v>
                      </c:pt>
                      <c:pt idx="6">
                        <c:v>-9.266000000000002E-2</c:v>
                      </c:pt>
                      <c:pt idx="7">
                        <c:v>-2.8956250000000017E-2</c:v>
                      </c:pt>
                      <c:pt idx="8">
                        <c:v>-2.3165000000000005E-2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4510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10784"/>
        <c:crosses val="autoZero"/>
        <c:auto val="1"/>
        <c:lblAlgn val="ctr"/>
        <c:lblOffset val="100"/>
        <c:noMultiLvlLbl val="0"/>
      </c:catAx>
      <c:valAx>
        <c:axId val="4511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09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2641127365424417E-2"/>
          <c:y val="0.92637981544218473"/>
          <c:w val="0.35965551181102362"/>
          <c:h val="4.73706921145726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31</xdr:row>
      <xdr:rowOff>76201</xdr:rowOff>
    </xdr:from>
    <xdr:to>
      <xdr:col>5</xdr:col>
      <xdr:colOff>588065</xdr:colOff>
      <xdr:row>49</xdr:row>
      <xdr:rowOff>149087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</xdr:colOff>
      <xdr:row>21</xdr:row>
      <xdr:rowOff>27214</xdr:rowOff>
    </xdr:from>
    <xdr:to>
      <xdr:col>5</xdr:col>
      <xdr:colOff>581025</xdr:colOff>
      <xdr:row>29</xdr:row>
      <xdr:rowOff>136071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9525</xdr:colOff>
      <xdr:row>2</xdr:row>
      <xdr:rowOff>9525</xdr:rowOff>
    </xdr:from>
    <xdr:to>
      <xdr:col>13</xdr:col>
      <xdr:colOff>581025</xdr:colOff>
      <xdr:row>17</xdr:row>
      <xdr:rowOff>142875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9524</xdr:colOff>
      <xdr:row>19</xdr:row>
      <xdr:rowOff>9525</xdr:rowOff>
    </xdr:from>
    <xdr:to>
      <xdr:col>13</xdr:col>
      <xdr:colOff>590549</xdr:colOff>
      <xdr:row>34</xdr:row>
      <xdr:rowOff>133350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36</xdr:row>
      <xdr:rowOff>19050</xdr:rowOff>
    </xdr:from>
    <xdr:to>
      <xdr:col>13</xdr:col>
      <xdr:colOff>581025</xdr:colOff>
      <xdr:row>52</xdr:row>
      <xdr:rowOff>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607695</xdr:colOff>
      <xdr:row>53</xdr:row>
      <xdr:rowOff>17146</xdr:rowOff>
    </xdr:from>
    <xdr:to>
      <xdr:col>13</xdr:col>
      <xdr:colOff>590549</xdr:colOff>
      <xdr:row>68</xdr:row>
      <xdr:rowOff>114301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7620</xdr:colOff>
      <xdr:row>2</xdr:row>
      <xdr:rowOff>7620</xdr:rowOff>
    </xdr:from>
    <xdr:to>
      <xdr:col>22</xdr:col>
      <xdr:colOff>560070</xdr:colOff>
      <xdr:row>17</xdr:row>
      <xdr:rowOff>144780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0</xdr:colOff>
      <xdr:row>19</xdr:row>
      <xdr:rowOff>7620</xdr:rowOff>
    </xdr:from>
    <xdr:to>
      <xdr:col>19</xdr:col>
      <xdr:colOff>594360</xdr:colOff>
      <xdr:row>34</xdr:row>
      <xdr:rowOff>129540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38100</xdr:colOff>
      <xdr:row>51</xdr:row>
      <xdr:rowOff>49531</xdr:rowOff>
    </xdr:from>
    <xdr:to>
      <xdr:col>5</xdr:col>
      <xdr:colOff>563880</xdr:colOff>
      <xdr:row>68</xdr:row>
      <xdr:rowOff>123826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661035</xdr:colOff>
      <xdr:row>52</xdr:row>
      <xdr:rowOff>30480</xdr:rowOff>
    </xdr:from>
    <xdr:to>
      <xdr:col>5</xdr:col>
      <xdr:colOff>264795</xdr:colOff>
      <xdr:row>53</xdr:row>
      <xdr:rowOff>83820</xdr:rowOff>
    </xdr:to>
    <xdr:sp macro="" textlink="">
      <xdr:nvSpPr>
        <xdr:cNvPr id="4" name="TextBox 3"/>
        <xdr:cNvSpPr txBox="1"/>
      </xdr:nvSpPr>
      <xdr:spPr>
        <a:xfrm>
          <a:off x="3413760" y="8288655"/>
          <a:ext cx="994410" cy="2152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solidFill>
                <a:srgbClr val="FF0000"/>
              </a:solidFill>
            </a:rPr>
            <a:t>Target%=4.63</a:t>
          </a:r>
        </a:p>
      </xdr:txBody>
    </xdr:sp>
    <xdr:clientData/>
  </xdr:twoCellAnchor>
  <xdr:twoCellAnchor>
    <xdr:from>
      <xdr:col>12</xdr:col>
      <xdr:colOff>295275</xdr:colOff>
      <xdr:row>2</xdr:row>
      <xdr:rowOff>76200</xdr:rowOff>
    </xdr:from>
    <xdr:to>
      <xdr:col>13</xdr:col>
      <xdr:colOff>476250</xdr:colOff>
      <xdr:row>3</xdr:row>
      <xdr:rowOff>104775</xdr:rowOff>
    </xdr:to>
    <xdr:sp macro="" textlink="">
      <xdr:nvSpPr>
        <xdr:cNvPr id="3" name="TextBox 2"/>
        <xdr:cNvSpPr txBox="1"/>
      </xdr:nvSpPr>
      <xdr:spPr>
        <a:xfrm>
          <a:off x="9315450" y="400050"/>
          <a:ext cx="790575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Total:116</a:t>
          </a:r>
        </a:p>
      </xdr:txBody>
    </xdr:sp>
    <xdr:clientData/>
  </xdr:twoCellAnchor>
  <xdr:twoCellAnchor>
    <xdr:from>
      <xdr:col>14</xdr:col>
      <xdr:colOff>19050</xdr:colOff>
      <xdr:row>36</xdr:row>
      <xdr:rowOff>9525</xdr:rowOff>
    </xdr:from>
    <xdr:to>
      <xdr:col>22</xdr:col>
      <xdr:colOff>561975</xdr:colOff>
      <xdr:row>52</xdr:row>
      <xdr:rowOff>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8</xdr:row>
      <xdr:rowOff>42862</xdr:rowOff>
    </xdr:from>
    <xdr:to>
      <xdr:col>4</xdr:col>
      <xdr:colOff>561975</xdr:colOff>
      <xdr:row>22</xdr:row>
      <xdr:rowOff>119062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12</xdr:row>
      <xdr:rowOff>42861</xdr:rowOff>
    </xdr:from>
    <xdr:to>
      <xdr:col>8</xdr:col>
      <xdr:colOff>582705</xdr:colOff>
      <xdr:row>37</xdr:row>
      <xdr:rowOff>112058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2465293</xdr:colOff>
      <xdr:row>42</xdr:row>
      <xdr:rowOff>0</xdr:rowOff>
    </xdr:from>
    <xdr:to>
      <xdr:col>9</xdr:col>
      <xdr:colOff>302558</xdr:colOff>
      <xdr:row>71</xdr:row>
      <xdr:rowOff>33618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10</xdr:row>
      <xdr:rowOff>42862</xdr:rowOff>
    </xdr:from>
    <xdr:to>
      <xdr:col>4</xdr:col>
      <xdr:colOff>561975</xdr:colOff>
      <xdr:row>24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11</xdr:row>
      <xdr:rowOff>90487</xdr:rowOff>
    </xdr:from>
    <xdr:to>
      <xdr:col>4</xdr:col>
      <xdr:colOff>619125</xdr:colOff>
      <xdr:row>25</xdr:row>
      <xdr:rowOff>166687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15875</xdr:colOff>
      <xdr:row>35</xdr:row>
      <xdr:rowOff>180975</xdr:rowOff>
    </xdr:from>
    <xdr:to>
      <xdr:col>25</xdr:col>
      <xdr:colOff>520700</xdr:colOff>
      <xdr:row>69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219075</xdr:colOff>
      <xdr:row>41</xdr:row>
      <xdr:rowOff>19050</xdr:rowOff>
    </xdr:from>
    <xdr:to>
      <xdr:col>24</xdr:col>
      <xdr:colOff>514350</xdr:colOff>
      <xdr:row>42</xdr:row>
      <xdr:rowOff>161925</xdr:rowOff>
    </xdr:to>
    <xdr:sp macro="" textlink="">
      <xdr:nvSpPr>
        <xdr:cNvPr id="3" name="TextBox 2"/>
        <xdr:cNvSpPr txBox="1"/>
      </xdr:nvSpPr>
      <xdr:spPr>
        <a:xfrm>
          <a:off x="16002000" y="4972050"/>
          <a:ext cx="9048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TOTAL:</a:t>
          </a:r>
          <a:r>
            <a:rPr lang="en-US" sz="1100" baseline="0"/>
            <a:t> 5150</a:t>
          </a:r>
          <a:endParaRPr lang="en-US" sz="1100"/>
        </a:p>
      </xdr:txBody>
    </xdr: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0.51597</cdr:x>
      <cdr:y>0.42864</cdr:y>
    </cdr:from>
    <cdr:to>
      <cdr:x>0.56952</cdr:x>
      <cdr:y>0.48104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8718550" y="2727325"/>
          <a:ext cx="904875" cy="3333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TOTAL:</a:t>
          </a:r>
          <a:r>
            <a:rPr lang="en-US" sz="1100" baseline="0"/>
            <a:t> 2291</a:t>
          </a:r>
          <a:endParaRPr lang="en-US" sz="1100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15</xdr:row>
      <xdr:rowOff>15240</xdr:rowOff>
    </xdr:from>
    <xdr:to>
      <xdr:col>6</xdr:col>
      <xdr:colOff>38100</xdr:colOff>
      <xdr:row>30</xdr:row>
      <xdr:rowOff>15240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790578</xdr:colOff>
      <xdr:row>24</xdr:row>
      <xdr:rowOff>0</xdr:rowOff>
    </xdr:from>
    <xdr:to>
      <xdr:col>1</xdr:col>
      <xdr:colOff>1209678</xdr:colOff>
      <xdr:row>24</xdr:row>
      <xdr:rowOff>0</xdr:rowOff>
    </xdr:to>
    <xdr:sp macro="" textlink="">
      <xdr:nvSpPr>
        <xdr:cNvPr id="2" name="TextBox 1"/>
        <xdr:cNvSpPr txBox="1"/>
      </xdr:nvSpPr>
      <xdr:spPr>
        <a:xfrm rot="16200000">
          <a:off x="3409953" y="8134350"/>
          <a:ext cx="0" cy="419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/>
            <a:t>Monthly Value</a:t>
          </a:r>
        </a:p>
      </xdr:txBody>
    </xdr:sp>
    <xdr:clientData/>
  </xdr:twoCellAnchor>
  <xdr:twoCellAnchor>
    <xdr:from>
      <xdr:col>2</xdr:col>
      <xdr:colOff>47625</xdr:colOff>
      <xdr:row>26</xdr:row>
      <xdr:rowOff>90052</xdr:rowOff>
    </xdr:from>
    <xdr:to>
      <xdr:col>29</xdr:col>
      <xdr:colOff>2643189</xdr:colOff>
      <xdr:row>142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27</xdr:col>
      <xdr:colOff>2552700</xdr:colOff>
      <xdr:row>1</xdr:row>
      <xdr:rowOff>304800</xdr:rowOff>
    </xdr:from>
    <xdr:to>
      <xdr:col>29</xdr:col>
      <xdr:colOff>2518616</xdr:colOff>
      <xdr:row>3</xdr:row>
      <xdr:rowOff>762000</xdr:rowOff>
    </xdr:to>
    <xdr:pic>
      <xdr:nvPicPr>
        <xdr:cNvPr id="7" name="Picture 7" descr="Hatco Logo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33900" y="685800"/>
          <a:ext cx="5528516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0.40716</cdr:x>
      <cdr:y>0.43588</cdr:y>
    </cdr:from>
    <cdr:to>
      <cdr:x>0.45289</cdr:x>
      <cdr:y>0.48587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1936969" y="16816823"/>
          <a:ext cx="3586987" cy="1928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3000" b="1"/>
            <a:t>PLAN %  =  78.5 % </a:t>
          </a:r>
        </a:p>
        <a:p xmlns:a="http://schemas.openxmlformats.org/drawingml/2006/main">
          <a:pPr algn="ctr"/>
          <a:r>
            <a:rPr lang="en-US" sz="3000" b="1"/>
            <a:t>VS. </a:t>
          </a:r>
        </a:p>
        <a:p xmlns:a="http://schemas.openxmlformats.org/drawingml/2006/main">
          <a:pPr algn="ctr"/>
          <a:r>
            <a:rPr lang="en-US" sz="3000" b="1"/>
            <a:t>ACTUAL % </a:t>
          </a:r>
          <a:r>
            <a:rPr lang="en-US" sz="3000" b="1">
              <a:solidFill>
                <a:srgbClr val="7030A0"/>
              </a:solidFill>
            </a:rPr>
            <a:t>=</a:t>
          </a:r>
          <a:r>
            <a:rPr lang="en-US" sz="3000" b="1" baseline="0">
              <a:solidFill>
                <a:srgbClr val="7030A0"/>
              </a:solidFill>
            </a:rPr>
            <a:t> 45.48%</a:t>
          </a:r>
          <a:endParaRPr lang="en-US" sz="3000" b="1">
            <a:solidFill>
              <a:srgbClr val="7030A0"/>
            </a:solidFill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18</xdr:row>
      <xdr:rowOff>42862</xdr:rowOff>
    </xdr:from>
    <xdr:to>
      <xdr:col>5</xdr:col>
      <xdr:colOff>152399</xdr:colOff>
      <xdr:row>34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0.81406</cdr:x>
      <cdr:y>0.01599</cdr:y>
    </cdr:from>
    <cdr:to>
      <cdr:x>0.97674</cdr:x>
      <cdr:y>0.08979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3956050" y="41275"/>
          <a:ext cx="790575" cy="1905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Total:159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25977</xdr:colOff>
      <xdr:row>42</xdr:row>
      <xdr:rowOff>48785</xdr:rowOff>
    </xdr:from>
    <xdr:to>
      <xdr:col>5</xdr:col>
      <xdr:colOff>494707</xdr:colOff>
      <xdr:row>57</xdr:row>
      <xdr:rowOff>103909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48491</xdr:colOff>
      <xdr:row>42</xdr:row>
      <xdr:rowOff>76200</xdr:rowOff>
    </xdr:from>
    <xdr:to>
      <xdr:col>16</xdr:col>
      <xdr:colOff>370436</xdr:colOff>
      <xdr:row>57</xdr:row>
      <xdr:rowOff>117764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90054</xdr:colOff>
      <xdr:row>43</xdr:row>
      <xdr:rowOff>173181</xdr:rowOff>
    </xdr:from>
    <xdr:to>
      <xdr:col>7</xdr:col>
      <xdr:colOff>311727</xdr:colOff>
      <xdr:row>47</xdr:row>
      <xdr:rowOff>159327</xdr:rowOff>
    </xdr:to>
    <xdr:sp macro="" textlink="">
      <xdr:nvSpPr>
        <xdr:cNvPr id="5" name="Curved Right Arrow 4"/>
        <xdr:cNvSpPr/>
      </xdr:nvSpPr>
      <xdr:spPr>
        <a:xfrm>
          <a:off x="6421581" y="7917872"/>
          <a:ext cx="221673" cy="706582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25977</xdr:colOff>
      <xdr:row>38</xdr:row>
      <xdr:rowOff>48785</xdr:rowOff>
    </xdr:from>
    <xdr:to>
      <xdr:col>5</xdr:col>
      <xdr:colOff>494707</xdr:colOff>
      <xdr:row>53</xdr:row>
      <xdr:rowOff>103909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17</xdr:col>
      <xdr:colOff>369570</xdr:colOff>
      <xdr:row>54</xdr:row>
      <xdr:rowOff>102524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90054</xdr:colOff>
      <xdr:row>39</xdr:row>
      <xdr:rowOff>173181</xdr:rowOff>
    </xdr:from>
    <xdr:to>
      <xdr:col>8</xdr:col>
      <xdr:colOff>311727</xdr:colOff>
      <xdr:row>43</xdr:row>
      <xdr:rowOff>159327</xdr:rowOff>
    </xdr:to>
    <xdr:sp macro="" textlink="">
      <xdr:nvSpPr>
        <xdr:cNvPr id="4" name="Curved Right Arrow 3"/>
        <xdr:cNvSpPr/>
      </xdr:nvSpPr>
      <xdr:spPr>
        <a:xfrm>
          <a:off x="6414654" y="8037021"/>
          <a:ext cx="221673" cy="717666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0.80358</cdr:x>
      <cdr:y>0.10097</cdr:y>
    </cdr:from>
    <cdr:to>
      <cdr:x>0.88587</cdr:x>
      <cdr:y>0.18634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78629" y="259080"/>
          <a:ext cx="438151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 b="1">
              <a:solidFill>
                <a:srgbClr val="006600"/>
              </a:solidFill>
            </a:rPr>
            <a:t>5150</a:t>
          </a:r>
        </a:p>
      </cdr:txBody>
    </cdr:sp>
  </cdr:relSizeAnchor>
  <cdr:relSizeAnchor xmlns:cdr="http://schemas.openxmlformats.org/drawingml/2006/chartDrawing">
    <cdr:from>
      <cdr:x>0.50865</cdr:x>
      <cdr:y>0.29077</cdr:y>
    </cdr:from>
    <cdr:to>
      <cdr:x>0.58891</cdr:x>
      <cdr:y>0.37936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708275" y="746125"/>
          <a:ext cx="427355" cy="2273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1">
              <a:solidFill>
                <a:srgbClr val="0000FF"/>
              </a:solidFill>
            </a:rPr>
            <a:t>2291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0.42295</cdr:x>
      <cdr:y>0.31001</cdr:y>
    </cdr:from>
    <cdr:to>
      <cdr:x>0.5603</cdr:x>
      <cdr:y>0.45933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234445" y="775205"/>
          <a:ext cx="725607" cy="373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450" b="1"/>
            <a:t>PLAN %  =  78.5 % </a:t>
          </a:r>
        </a:p>
        <a:p xmlns:a="http://schemas.openxmlformats.org/drawingml/2006/main">
          <a:pPr algn="ctr"/>
          <a:r>
            <a:rPr lang="en-US" sz="450" b="1"/>
            <a:t>VS. </a:t>
          </a:r>
        </a:p>
        <a:p xmlns:a="http://schemas.openxmlformats.org/drawingml/2006/main">
          <a:pPr algn="ctr"/>
          <a:r>
            <a:rPr lang="en-US" sz="450" b="1"/>
            <a:t>ACTUAL %</a:t>
          </a:r>
          <a:r>
            <a:rPr lang="en-US" sz="450" b="1" baseline="0"/>
            <a:t> = </a:t>
          </a:r>
          <a:r>
            <a:rPr lang="en-US" sz="450" b="1" baseline="0">
              <a:solidFill>
                <a:srgbClr val="7030A0"/>
              </a:solidFill>
            </a:rPr>
            <a:t>45.48%</a:t>
          </a:r>
          <a:endParaRPr lang="en-US" sz="450" b="1">
            <a:solidFill>
              <a:srgbClr val="7030A0"/>
            </a:solidFill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228601</xdr:colOff>
      <xdr:row>0</xdr:row>
      <xdr:rowOff>58509</xdr:rowOff>
    </xdr:from>
    <xdr:to>
      <xdr:col>0</xdr:col>
      <xdr:colOff>1402711</xdr:colOff>
      <xdr:row>2</xdr:row>
      <xdr:rowOff>149679</xdr:rowOff>
    </xdr:to>
    <xdr:pic>
      <xdr:nvPicPr>
        <xdr:cNvPr id="2" name="Picture 7" descr="Hatco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58509"/>
          <a:ext cx="1174110" cy="453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6</xdr:row>
      <xdr:rowOff>90487</xdr:rowOff>
    </xdr:from>
    <xdr:to>
      <xdr:col>6</xdr:col>
      <xdr:colOff>114300</xdr:colOff>
      <xdr:row>20</xdr:row>
      <xdr:rowOff>166687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81642</xdr:colOff>
      <xdr:row>12</xdr:row>
      <xdr:rowOff>34017</xdr:rowOff>
    </xdr:from>
    <xdr:to>
      <xdr:col>6</xdr:col>
      <xdr:colOff>43961</xdr:colOff>
      <xdr:row>30</xdr:row>
      <xdr:rowOff>29308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1660071</xdr:colOff>
      <xdr:row>13</xdr:row>
      <xdr:rowOff>185056</xdr:rowOff>
    </xdr:from>
    <xdr:to>
      <xdr:col>14</xdr:col>
      <xdr:colOff>566058</xdr:colOff>
      <xdr:row>31</xdr:row>
      <xdr:rowOff>132534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609600</xdr:colOff>
      <xdr:row>14</xdr:row>
      <xdr:rowOff>0</xdr:rowOff>
    </xdr:from>
    <xdr:to>
      <xdr:col>23</xdr:col>
      <xdr:colOff>568507</xdr:colOff>
      <xdr:row>31</xdr:row>
      <xdr:rowOff>132535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21771</xdr:colOff>
      <xdr:row>14</xdr:row>
      <xdr:rowOff>21772</xdr:rowOff>
    </xdr:from>
    <xdr:to>
      <xdr:col>7</xdr:col>
      <xdr:colOff>987607</xdr:colOff>
      <xdr:row>31</xdr:row>
      <xdr:rowOff>154307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609600</xdr:colOff>
      <xdr:row>33</xdr:row>
      <xdr:rowOff>0</xdr:rowOff>
    </xdr:from>
    <xdr:to>
      <xdr:col>23</xdr:col>
      <xdr:colOff>563217</xdr:colOff>
      <xdr:row>49</xdr:row>
      <xdr:rowOff>163286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0.58309</cdr:x>
      <cdr:y>0.12477</cdr:y>
    </cdr:from>
    <cdr:to>
      <cdr:x>1</cdr:x>
      <cdr:y>0.21767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1524001" y="347980"/>
          <a:ext cx="1089660" cy="25908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solidFill>
                <a:srgbClr val="FF0000"/>
              </a:solidFill>
            </a:rPr>
            <a:t>Target%=4.63%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069%20-%20AL%20WUKAIR%20VILLA\P069%20-%20AWV%20PROJECT%20FINAL%20STATUS%20REPORT%20DOCUMENTS\Other%20Files\P069%20-%20AWV%20CASH%20FLO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5">
          <cell r="C15">
            <v>42856</v>
          </cell>
          <cell r="D15">
            <v>42887</v>
          </cell>
          <cell r="E15">
            <v>42917</v>
          </cell>
          <cell r="F15">
            <v>42948</v>
          </cell>
          <cell r="G15">
            <v>42979</v>
          </cell>
          <cell r="H15">
            <v>43009</v>
          </cell>
          <cell r="I15">
            <v>43040</v>
          </cell>
          <cell r="J15">
            <v>43070</v>
          </cell>
          <cell r="K15">
            <v>43101</v>
          </cell>
          <cell r="L15">
            <v>43132</v>
          </cell>
          <cell r="M15">
            <v>43160</v>
          </cell>
          <cell r="N15">
            <v>43191</v>
          </cell>
          <cell r="O15">
            <v>43221</v>
          </cell>
          <cell r="P15">
            <v>43252</v>
          </cell>
          <cell r="Q15">
            <v>43282</v>
          </cell>
          <cell r="R15">
            <v>43313</v>
          </cell>
          <cell r="S15">
            <v>43344</v>
          </cell>
          <cell r="T15">
            <v>43374</v>
          </cell>
          <cell r="U15">
            <v>43405</v>
          </cell>
          <cell r="V15">
            <v>43435</v>
          </cell>
          <cell r="W15">
            <v>43466</v>
          </cell>
          <cell r="X15">
            <v>43497</v>
          </cell>
          <cell r="Y15">
            <v>43525</v>
          </cell>
          <cell r="Z15">
            <v>43556</v>
          </cell>
          <cell r="AA15">
            <v>43586</v>
          </cell>
          <cell r="AB15">
            <v>43617</v>
          </cell>
          <cell r="AC15">
            <v>43647</v>
          </cell>
          <cell r="AD15">
            <v>43678</v>
          </cell>
        </row>
        <row r="16">
          <cell r="B16" t="str">
            <v>Monthly Planned Values, %</v>
          </cell>
          <cell r="C16">
            <v>2.3917037579722382E-3</v>
          </cell>
          <cell r="D16">
            <v>4.9827377030020837E-3</v>
          </cell>
          <cell r="E16">
            <v>8.1573608062865451E-3</v>
          </cell>
          <cell r="F16">
            <v>1.0787241612521392E-2</v>
          </cell>
          <cell r="G16">
            <v>1.5923778913355068E-2</v>
          </cell>
          <cell r="H16">
            <v>2.2091862856547812E-2</v>
          </cell>
          <cell r="I16">
            <v>2.8590071266634771E-2</v>
          </cell>
          <cell r="J16">
            <v>4.1937771537990436E-2</v>
          </cell>
          <cell r="K16">
            <v>6.8269998240443983E-2</v>
          </cell>
          <cell r="L16">
            <v>0.18154153724636682</v>
          </cell>
          <cell r="M16">
            <v>0.20559387416017205</v>
          </cell>
          <cell r="N16">
            <v>0.13820254613110927</v>
          </cell>
          <cell r="O16">
            <v>5.6552786034479559E-2</v>
          </cell>
          <cell r="P16">
            <v>4.6270461300937815E-2</v>
          </cell>
          <cell r="Q16">
            <v>3.4928267165964567E-2</v>
          </cell>
          <cell r="R16">
            <v>2.9143232845390502E-2</v>
          </cell>
          <cell r="S16">
            <v>2.8577673135789187E-2</v>
          </cell>
          <cell r="T16">
            <v>2.4365004295495363E-2</v>
          </cell>
          <cell r="U16">
            <v>1.9935003514496206E-2</v>
          </cell>
          <cell r="V16">
            <v>1.7466398111274466E-2</v>
          </cell>
          <cell r="W16">
            <v>1.4290689363770016E-2</v>
          </cell>
        </row>
        <row r="17">
          <cell r="B17" t="str">
            <v>Monthly Actual Values, %</v>
          </cell>
          <cell r="C17">
            <v>6.9580897079245885E-3</v>
          </cell>
          <cell r="D17">
            <v>1.4496128586048089E-2</v>
          </cell>
          <cell r="E17">
            <v>1.565579050199821E-2</v>
          </cell>
          <cell r="F17">
            <v>1.565579050199821E-2</v>
          </cell>
          <cell r="G17">
            <v>1.4496128586048089E-2</v>
          </cell>
          <cell r="H17">
            <v>1.8611568947096774E-2</v>
          </cell>
          <cell r="I17">
            <v>3.3689301674477645E-2</v>
          </cell>
          <cell r="J17">
            <v>5.3797082738820154E-2</v>
          </cell>
          <cell r="K17">
            <v>4.634935799971663E-2</v>
          </cell>
          <cell r="L17">
            <v>4.3131030205451379E-2</v>
          </cell>
          <cell r="M17">
            <v>7.4071543038788532E-2</v>
          </cell>
          <cell r="N17">
            <v>3.7748118380303078E-2</v>
          </cell>
          <cell r="O17">
            <v>2.3608045012485545E-2</v>
          </cell>
        </row>
        <row r="18">
          <cell r="B18" t="str">
            <v>Monthly Remaining Early Values, %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7.85814315162486E-3</v>
          </cell>
          <cell r="Q18">
            <v>5.3490205084945806E-2</v>
          </cell>
          <cell r="R18">
            <v>9.5070522432124396E-2</v>
          </cell>
          <cell r="S18">
            <v>0.1339035754403064</v>
          </cell>
          <cell r="T18">
            <v>0.10130363959903076</v>
          </cell>
          <cell r="U18">
            <v>8.4942676071877526E-2</v>
          </cell>
          <cell r="V18">
            <v>6.7468691079859616E-2</v>
          </cell>
          <cell r="W18">
            <v>3.4457025425197907E-2</v>
          </cell>
          <cell r="X18">
            <v>1.7378508118395544E-2</v>
          </cell>
          <cell r="Y18">
            <v>1.4300016550807396E-3</v>
          </cell>
          <cell r="Z18">
            <v>9.5333443672049323E-4</v>
          </cell>
          <cell r="AA18">
            <v>1.5491646719080286E-3</v>
          </cell>
          <cell r="AB18">
            <v>1.0327764479386859E-3</v>
          </cell>
          <cell r="AC18">
            <v>5.3625630229943628E-4</v>
          </cell>
          <cell r="AD18">
            <v>3.5750420153295756E-4</v>
          </cell>
        </row>
        <row r="19">
          <cell r="B19" t="str">
            <v>Monthly Remaining Late Values, %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1.4365469091518635E-3</v>
          </cell>
          <cell r="Q19">
            <v>3.5675927485433814E-3</v>
          </cell>
          <cell r="R19">
            <v>1.7993085254132471E-2</v>
          </cell>
          <cell r="S19">
            <v>3.8503416639954949E-2</v>
          </cell>
          <cell r="T19">
            <v>7.7877235913310999E-2</v>
          </cell>
          <cell r="U19">
            <v>0.10562375980349067</v>
          </cell>
          <cell r="V19">
            <v>0.13741109427127568</v>
          </cell>
          <cell r="W19">
            <v>7.3470476948364893E-2</v>
          </cell>
          <cell r="X19">
            <v>4.8980317965576593E-2</v>
          </cell>
          <cell r="Y19">
            <v>2.9037807571825558E-2</v>
          </cell>
          <cell r="Z19">
            <v>1.9358538381217046E-2</v>
          </cell>
          <cell r="AA19">
            <v>2.2091641537794315E-2</v>
          </cell>
          <cell r="AB19">
            <v>1.4727761025196214E-2</v>
          </cell>
          <cell r="AC19">
            <v>6.9916494894051197E-3</v>
          </cell>
          <cell r="AD19">
            <v>4.6610996596034137E-3</v>
          </cell>
        </row>
        <row r="20">
          <cell r="B20" t="str">
            <v>Cum. Monthly Planned Values, %</v>
          </cell>
          <cell r="C20">
            <v>2.3917037579722382E-3</v>
          </cell>
          <cell r="D20">
            <v>7.374441460974321E-3</v>
          </cell>
          <cell r="E20">
            <v>1.5531802267260865E-2</v>
          </cell>
          <cell r="F20">
            <v>2.6319043879782258E-2</v>
          </cell>
          <cell r="G20">
            <v>4.2242822793137326E-2</v>
          </cell>
          <cell r="H20">
            <v>6.4334685649685142E-2</v>
          </cell>
          <cell r="I20">
            <v>9.292475691631992E-2</v>
          </cell>
          <cell r="J20">
            <v>0.13486252845431035</v>
          </cell>
          <cell r="K20">
            <v>0.20313252669475432</v>
          </cell>
          <cell r="L20">
            <v>0.38467406394112114</v>
          </cell>
          <cell r="M20">
            <v>0.59026793810129319</v>
          </cell>
          <cell r="N20">
            <v>0.72847048423240235</v>
          </cell>
          <cell r="O20">
            <v>0.78502327026688201</v>
          </cell>
          <cell r="P20">
            <v>0.83129373156781983</v>
          </cell>
          <cell r="Q20">
            <v>0.86622199873378436</v>
          </cell>
          <cell r="R20">
            <v>0.8953652315791748</v>
          </cell>
          <cell r="S20">
            <v>0.92394290471496399</v>
          </cell>
          <cell r="T20">
            <v>0.94830790901045936</v>
          </cell>
          <cell r="U20">
            <v>0.96824291252495542</v>
          </cell>
          <cell r="V20">
            <v>0.98570931063622991</v>
          </cell>
          <cell r="W20">
            <v>0.99999999999999989</v>
          </cell>
        </row>
        <row r="21">
          <cell r="B21" t="str">
            <v>Cum. Monthly Actual Values, %</v>
          </cell>
          <cell r="C21">
            <v>6.9580897079245885E-3</v>
          </cell>
          <cell r="D21">
            <v>2.1454218293972677E-2</v>
          </cell>
          <cell r="E21">
            <v>3.7110008795970886E-2</v>
          </cell>
          <cell r="F21">
            <v>5.2765799297969103E-2</v>
          </cell>
          <cell r="G21">
            <v>6.7261927884017192E-2</v>
          </cell>
          <cell r="H21">
            <v>8.5873496831113963E-2</v>
          </cell>
          <cell r="I21">
            <v>0.11956279850559161</v>
          </cell>
          <cell r="J21">
            <v>0.17335988124441176</v>
          </cell>
          <cell r="K21">
            <v>0.21970923924412841</v>
          </cell>
          <cell r="L21">
            <v>0.26284026944957978</v>
          </cell>
          <cell r="M21">
            <v>0.33691181248836827</v>
          </cell>
          <cell r="N21">
            <v>0.37465993086867133</v>
          </cell>
          <cell r="O21">
            <v>0.39826797588115687</v>
          </cell>
        </row>
        <row r="22">
          <cell r="B22" t="str">
            <v>Cum. Monthly Remaining Early Values, %</v>
          </cell>
          <cell r="P22">
            <v>0.40612611903278173</v>
          </cell>
          <cell r="Q22">
            <v>0.45961632411772757</v>
          </cell>
          <cell r="R22">
            <v>0.5546868465498519</v>
          </cell>
          <cell r="S22">
            <v>0.6885904219901583</v>
          </cell>
          <cell r="T22">
            <v>0.78989406158918918</v>
          </cell>
          <cell r="U22">
            <v>0.87483673766106673</v>
          </cell>
          <cell r="V22">
            <v>0.94230542874092638</v>
          </cell>
          <cell r="W22">
            <v>0.97676245416612428</v>
          </cell>
          <cell r="X22">
            <v>0.99414096228451987</v>
          </cell>
          <cell r="Y22">
            <v>0.99557096393960054</v>
          </cell>
          <cell r="Z22">
            <v>0.99652429837632106</v>
          </cell>
          <cell r="AA22">
            <v>0.99807346304822919</v>
          </cell>
          <cell r="AB22">
            <v>0.99910623949616784</v>
          </cell>
          <cell r="AC22">
            <v>0.99964249579846731</v>
          </cell>
          <cell r="AD22">
            <v>1.0000000000000002</v>
          </cell>
        </row>
        <row r="23">
          <cell r="B23" t="str">
            <v>Cum. Monthly Remaining Late Values, %</v>
          </cell>
          <cell r="P23">
            <v>0.39970452279030871</v>
          </cell>
          <cell r="Q23">
            <v>0.40327211553885212</v>
          </cell>
          <cell r="R23">
            <v>0.42126520079298452</v>
          </cell>
          <cell r="S23">
            <v>0.45976861743293951</v>
          </cell>
          <cell r="T23">
            <v>0.53764585334625048</v>
          </cell>
          <cell r="U23">
            <v>0.64326961314974118</v>
          </cell>
          <cell r="V23">
            <v>0.78068070742101692</v>
          </cell>
          <cell r="W23">
            <v>0.85415118436938176</v>
          </cell>
          <cell r="X23">
            <v>0.90313150233495842</v>
          </cell>
          <cell r="Y23">
            <v>0.93216930990678393</v>
          </cell>
          <cell r="Z23">
            <v>0.95152784828800108</v>
          </cell>
          <cell r="AA23">
            <v>0.97361948982579538</v>
          </cell>
          <cell r="AB23">
            <v>0.98834725085099151</v>
          </cell>
          <cell r="AC23">
            <v>0.99533890034039674</v>
          </cell>
          <cell r="AD23">
            <v>1.0000000000000002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B2:AD72"/>
  <sheetViews>
    <sheetView tabSelected="1" view="pageBreakPreview" topLeftCell="A11" zoomScale="70" zoomScaleNormal="100" zoomScaleSheetLayoutView="70" workbookViewId="0">
      <selection activeCell="Z14" sqref="Z14"/>
    </sheetView>
  </sheetViews>
  <sheetFormatPr defaultColWidth="9.109375" defaultRowHeight="13.8" x14ac:dyDescent="0.3"/>
  <cols>
    <col min="1" max="1" width="5.5546875" style="7" customWidth="1"/>
    <col min="2" max="2" width="29.6640625" style="7" bestFit="1" customWidth="1"/>
    <col min="3" max="5" width="18" style="7" customWidth="1"/>
    <col min="6" max="15" width="9.109375" style="7"/>
    <col min="16" max="16" width="12.109375" style="7" customWidth="1"/>
    <col min="17" max="17" width="4.5546875" style="7" customWidth="1"/>
    <col min="18" max="21" width="9.109375" style="7"/>
    <col min="22" max="22" width="9.109375" style="7" customWidth="1"/>
    <col min="23" max="23" width="9.109375" style="7"/>
    <col min="24" max="24" width="11.33203125" style="7" bestFit="1" customWidth="1"/>
    <col min="25" max="16384" width="9.109375" style="7"/>
  </cols>
  <sheetData>
    <row r="2" spans="2:15" x14ac:dyDescent="0.2">
      <c r="G2" s="6" t="s">
        <v>47</v>
      </c>
      <c r="O2" s="6" t="s">
        <v>221</v>
      </c>
    </row>
    <row r="3" spans="2:15" x14ac:dyDescent="0.2">
      <c r="C3" s="6" t="s">
        <v>19</v>
      </c>
    </row>
    <row r="4" spans="2:15" x14ac:dyDescent="0.2">
      <c r="C4" s="86">
        <f>A!B3</f>
        <v>43248</v>
      </c>
    </row>
    <row r="5" spans="2:15" x14ac:dyDescent="0.2">
      <c r="B5" s="84" t="s">
        <v>12</v>
      </c>
    </row>
    <row r="6" spans="2:15" x14ac:dyDescent="0.2">
      <c r="B6" s="85" t="s">
        <v>17</v>
      </c>
      <c r="C6" s="220" t="str">
        <f>A!B5</f>
        <v>P069</v>
      </c>
      <c r="D6" s="220"/>
      <c r="E6" s="220"/>
    </row>
    <row r="7" spans="2:15" x14ac:dyDescent="0.2">
      <c r="B7" s="85" t="s">
        <v>0</v>
      </c>
      <c r="C7" s="220" t="str">
        <f>A!B6</f>
        <v>Al Wukair Villa</v>
      </c>
      <c r="D7" s="220"/>
      <c r="E7" s="220"/>
    </row>
    <row r="8" spans="2:15" x14ac:dyDescent="0.2">
      <c r="B8" s="85" t="s">
        <v>28</v>
      </c>
      <c r="C8" s="220" t="str">
        <f>A!B7</f>
        <v>Main Villa + Majilis + Clubhouse + Service Blocks + Ext. Works</v>
      </c>
      <c r="D8" s="220"/>
      <c r="E8" s="220"/>
    </row>
    <row r="9" spans="2:15" x14ac:dyDescent="0.2">
      <c r="B9" s="85" t="s">
        <v>1</v>
      </c>
      <c r="C9" s="220" t="str">
        <f>A!B8</f>
        <v>Sheikh Mohammed Abdulrahman</v>
      </c>
      <c r="D9" s="220"/>
      <c r="E9" s="220"/>
    </row>
    <row r="10" spans="2:15" x14ac:dyDescent="0.2">
      <c r="B10" s="85" t="s">
        <v>241</v>
      </c>
      <c r="C10" s="220" t="str">
        <f>A!B9</f>
        <v>Engr. Ahmed Mohammed</v>
      </c>
      <c r="D10" s="220"/>
      <c r="E10" s="220"/>
    </row>
    <row r="11" spans="2:15" x14ac:dyDescent="0.2">
      <c r="B11" s="85" t="s">
        <v>2</v>
      </c>
      <c r="C11" s="220" t="str">
        <f>A!B10</f>
        <v>VGC</v>
      </c>
      <c r="D11" s="220"/>
      <c r="E11" s="220"/>
    </row>
    <row r="12" spans="2:15" x14ac:dyDescent="0.2">
      <c r="B12" s="85" t="s">
        <v>3</v>
      </c>
      <c r="C12" s="221">
        <f>A!B11</f>
        <v>42873</v>
      </c>
      <c r="D12" s="221"/>
      <c r="E12" s="221"/>
    </row>
    <row r="13" spans="2:15" x14ac:dyDescent="0.2">
      <c r="B13" s="85" t="s">
        <v>4</v>
      </c>
      <c r="C13" s="220">
        <f>A!B12</f>
        <v>532</v>
      </c>
      <c r="D13" s="220"/>
      <c r="E13" s="220"/>
    </row>
    <row r="14" spans="2:15" x14ac:dyDescent="0.2">
      <c r="B14" s="85" t="s">
        <v>5</v>
      </c>
      <c r="C14" s="221">
        <f>A!B13</f>
        <v>42948</v>
      </c>
      <c r="D14" s="221"/>
      <c r="E14" s="221"/>
    </row>
    <row r="15" spans="2:15" x14ac:dyDescent="0.2">
      <c r="B15" s="85" t="s">
        <v>6</v>
      </c>
      <c r="C15" s="221">
        <f>A!B14</f>
        <v>43479</v>
      </c>
      <c r="D15" s="221"/>
      <c r="E15" s="221"/>
    </row>
    <row r="16" spans="2:15" x14ac:dyDescent="0.2">
      <c r="B16" s="85" t="s">
        <v>7</v>
      </c>
      <c r="C16" s="221">
        <f>A!B15</f>
        <v>43479</v>
      </c>
      <c r="D16" s="221"/>
      <c r="E16" s="221"/>
    </row>
    <row r="17" spans="2:23" x14ac:dyDescent="0.2">
      <c r="B17" s="85" t="s">
        <v>14</v>
      </c>
      <c r="C17" s="222">
        <f>A!B16</f>
        <v>23675265</v>
      </c>
      <c r="D17" s="220"/>
      <c r="E17" s="220"/>
    </row>
    <row r="18" spans="2:23" x14ac:dyDescent="0.2">
      <c r="B18" s="85" t="s">
        <v>9</v>
      </c>
      <c r="C18" s="223">
        <f>A!B17</f>
        <v>0.57937233091321283</v>
      </c>
      <c r="D18" s="223"/>
      <c r="E18" s="223"/>
    </row>
    <row r="19" spans="2:23" x14ac:dyDescent="0.2">
      <c r="B19" s="85" t="s">
        <v>29</v>
      </c>
      <c r="C19" s="220">
        <f>A!B18</f>
        <v>-201</v>
      </c>
      <c r="D19" s="220"/>
      <c r="E19" s="220"/>
      <c r="G19" s="6" t="s">
        <v>48</v>
      </c>
      <c r="O19" s="6" t="s">
        <v>208</v>
      </c>
    </row>
    <row r="20" spans="2:23" x14ac:dyDescent="0.2">
      <c r="B20" s="85" t="s">
        <v>30</v>
      </c>
      <c r="C20" s="219">
        <f>A!B19</f>
        <v>43680</v>
      </c>
      <c r="D20" s="219"/>
      <c r="E20" s="219"/>
      <c r="U20" s="193" t="s">
        <v>312</v>
      </c>
      <c r="V20" s="193"/>
      <c r="W20" s="193"/>
    </row>
    <row r="21" spans="2:23" x14ac:dyDescent="0.2">
      <c r="B21" s="84" t="s">
        <v>27</v>
      </c>
      <c r="C21" s="10"/>
      <c r="D21" s="10"/>
      <c r="E21" s="10"/>
      <c r="U21" s="46" t="s">
        <v>212</v>
      </c>
      <c r="V21" s="200">
        <f>J!D6</f>
        <v>43191</v>
      </c>
      <c r="W21" s="201"/>
    </row>
    <row r="22" spans="2:23" x14ac:dyDescent="0.2">
      <c r="C22" s="10"/>
      <c r="D22" s="10"/>
      <c r="E22" s="10"/>
      <c r="U22" s="47" t="s">
        <v>209</v>
      </c>
      <c r="V22" s="196">
        <f>J!D9</f>
        <v>0.13820254613110916</v>
      </c>
      <c r="W22" s="197"/>
    </row>
    <row r="23" spans="2:23" x14ac:dyDescent="0.2">
      <c r="C23" s="10"/>
      <c r="D23" s="10"/>
      <c r="E23" s="10"/>
      <c r="U23" s="47" t="s">
        <v>202</v>
      </c>
      <c r="V23" s="196">
        <f>J!D10</f>
        <v>4.0126700140547977E-2</v>
      </c>
      <c r="W23" s="197"/>
    </row>
    <row r="24" spans="2:23" x14ac:dyDescent="0.2">
      <c r="C24" s="10"/>
      <c r="D24" s="10"/>
      <c r="E24" s="10"/>
      <c r="U24" s="47" t="s">
        <v>203</v>
      </c>
      <c r="V24" s="196">
        <f>J!D11</f>
        <v>-9.8075845990561183E-2</v>
      </c>
      <c r="W24" s="197"/>
    </row>
    <row r="25" spans="2:23" x14ac:dyDescent="0.2">
      <c r="C25" s="10"/>
      <c r="D25" s="10"/>
      <c r="E25" s="10"/>
      <c r="U25" s="47" t="s">
        <v>210</v>
      </c>
      <c r="V25" s="198" t="str">
        <f>IF(V24&lt;0,"Loss","Gain")</f>
        <v>Loss</v>
      </c>
      <c r="W25" s="199"/>
    </row>
    <row r="26" spans="2:23" x14ac:dyDescent="0.2">
      <c r="C26" s="10"/>
      <c r="D26" s="10"/>
      <c r="E26" s="10"/>
      <c r="U26" s="48" t="s">
        <v>211</v>
      </c>
      <c r="V26" s="194">
        <f>J!D8/J!D7</f>
        <v>0.54671806820123459</v>
      </c>
      <c r="W26" s="195"/>
    </row>
    <row r="27" spans="2:23" x14ac:dyDescent="0.2">
      <c r="C27" s="10"/>
      <c r="D27" s="10"/>
      <c r="E27" s="10"/>
    </row>
    <row r="28" spans="2:23" x14ac:dyDescent="0.2">
      <c r="C28" s="10"/>
      <c r="D28" s="10"/>
      <c r="E28" s="10"/>
      <c r="U28" s="193" t="s">
        <v>313</v>
      </c>
      <c r="V28" s="193"/>
      <c r="W28" s="193"/>
    </row>
    <row r="29" spans="2:23" x14ac:dyDescent="0.2">
      <c r="C29" s="10"/>
      <c r="D29" s="10"/>
      <c r="E29" s="10"/>
      <c r="U29" s="141" t="s">
        <v>212</v>
      </c>
      <c r="V29" s="202">
        <f>J!C6</f>
        <v>43221</v>
      </c>
      <c r="W29" s="203"/>
    </row>
    <row r="30" spans="2:23" x14ac:dyDescent="0.2">
      <c r="C30" s="10"/>
      <c r="D30" s="10"/>
      <c r="E30" s="10"/>
      <c r="U30" s="47" t="s">
        <v>209</v>
      </c>
      <c r="V30" s="196">
        <f>J!C9</f>
        <v>5.6552786034479663E-2</v>
      </c>
      <c r="W30" s="197"/>
    </row>
    <row r="31" spans="2:23" x14ac:dyDescent="0.2">
      <c r="B31" s="6" t="s">
        <v>20</v>
      </c>
      <c r="C31" s="7" t="s">
        <v>18</v>
      </c>
      <c r="U31" s="47" t="s">
        <v>202</v>
      </c>
      <c r="V31" s="196">
        <f>J!C10</f>
        <v>5.6552786034479552E-2</v>
      </c>
      <c r="W31" s="197"/>
    </row>
    <row r="32" spans="2:23" x14ac:dyDescent="0.2">
      <c r="C32" s="8"/>
      <c r="D32" s="8"/>
      <c r="U32" s="47" t="s">
        <v>203</v>
      </c>
      <c r="V32" s="196">
        <f>J!C11</f>
        <v>-1.1102230246251565E-16</v>
      </c>
      <c r="W32" s="197"/>
    </row>
    <row r="33" spans="3:30" x14ac:dyDescent="0.2">
      <c r="C33" s="9"/>
      <c r="D33" s="9"/>
      <c r="E33" s="9"/>
      <c r="U33" s="47" t="s">
        <v>210</v>
      </c>
      <c r="V33" s="198" t="str">
        <f>IF(V32&lt;-0.1,"Loss","Gain")</f>
        <v>Gain</v>
      </c>
      <c r="W33" s="199"/>
    </row>
    <row r="34" spans="3:30" x14ac:dyDescent="0.2">
      <c r="C34" s="9"/>
      <c r="D34" s="9"/>
      <c r="E34" s="9"/>
      <c r="U34" s="48" t="s">
        <v>211</v>
      </c>
      <c r="V34" s="194">
        <f>J!C8/J!C7</f>
        <v>0.57937233091321283</v>
      </c>
      <c r="W34" s="195"/>
    </row>
    <row r="35" spans="3:30" x14ac:dyDescent="0.2">
      <c r="C35" s="9"/>
      <c r="D35" s="9"/>
      <c r="E35" s="9"/>
    </row>
    <row r="36" spans="3:30" x14ac:dyDescent="0.2">
      <c r="C36" s="9"/>
      <c r="D36" s="9"/>
      <c r="E36" s="9"/>
      <c r="G36" s="6" t="s">
        <v>57</v>
      </c>
      <c r="O36" s="6" t="s">
        <v>311</v>
      </c>
    </row>
    <row r="37" spans="3:30" x14ac:dyDescent="0.2">
      <c r="C37" s="9"/>
      <c r="D37" s="9"/>
      <c r="E37" s="9"/>
    </row>
    <row r="38" spans="3:30" x14ac:dyDescent="0.2">
      <c r="C38" s="9"/>
      <c r="D38" s="9"/>
      <c r="E38" s="9"/>
    </row>
    <row r="39" spans="3:30" x14ac:dyDescent="0.2">
      <c r="C39" s="9"/>
      <c r="D39" s="9"/>
      <c r="E39" s="9"/>
    </row>
    <row r="40" spans="3:30" x14ac:dyDescent="0.2">
      <c r="C40" s="9"/>
      <c r="D40" s="9"/>
      <c r="E40" s="9"/>
    </row>
    <row r="41" spans="3:30" x14ac:dyDescent="0.2">
      <c r="C41" s="9"/>
      <c r="D41" s="9"/>
      <c r="E41" s="9"/>
    </row>
    <row r="45" spans="3:30" x14ac:dyDescent="0.2">
      <c r="AD45" s="7" t="s">
        <v>290</v>
      </c>
    </row>
    <row r="51" spans="2:24" x14ac:dyDescent="0.2">
      <c r="B51" s="6" t="s">
        <v>214</v>
      </c>
    </row>
    <row r="52" spans="2:24" x14ac:dyDescent="0.2">
      <c r="B52" s="6"/>
    </row>
    <row r="53" spans="2:24" x14ac:dyDescent="0.2">
      <c r="G53" s="6" t="s">
        <v>58</v>
      </c>
      <c r="O53" s="6" t="s">
        <v>186</v>
      </c>
    </row>
    <row r="54" spans="2:24" x14ac:dyDescent="0.2">
      <c r="T54" s="210" t="s">
        <v>258</v>
      </c>
      <c r="U54" s="211"/>
      <c r="V54" s="210" t="s">
        <v>200</v>
      </c>
      <c r="W54" s="211"/>
    </row>
    <row r="55" spans="2:24" x14ac:dyDescent="0.2">
      <c r="O55" s="63" t="s">
        <v>187</v>
      </c>
      <c r="P55" s="63"/>
      <c r="Q55" s="64" t="s">
        <v>193</v>
      </c>
      <c r="R55" s="218">
        <v>23675265</v>
      </c>
      <c r="S55" s="218"/>
      <c r="T55" s="65"/>
      <c r="U55" s="66"/>
      <c r="V55" s="212" t="s">
        <v>240</v>
      </c>
      <c r="W55" s="213"/>
    </row>
    <row r="56" spans="2:24" x14ac:dyDescent="0.2">
      <c r="O56" s="63" t="s">
        <v>188</v>
      </c>
      <c r="P56" s="63"/>
      <c r="Q56" s="64" t="s">
        <v>193</v>
      </c>
      <c r="R56" s="217">
        <f>R55*15%</f>
        <v>3551289.75</v>
      </c>
      <c r="S56" s="217"/>
      <c r="T56" s="65"/>
      <c r="U56" s="66"/>
      <c r="V56" s="214" t="s">
        <v>257</v>
      </c>
      <c r="W56" s="215"/>
    </row>
    <row r="57" spans="2:24" x14ac:dyDescent="0.2">
      <c r="O57" s="63" t="s">
        <v>189</v>
      </c>
      <c r="P57" s="63"/>
      <c r="Q57" s="64" t="s">
        <v>193</v>
      </c>
      <c r="R57" s="218">
        <v>9429099.8699999992</v>
      </c>
      <c r="S57" s="218"/>
      <c r="T57" s="67" t="s">
        <v>259</v>
      </c>
      <c r="U57" s="68">
        <v>2018</v>
      </c>
      <c r="V57" s="214" t="s">
        <v>257</v>
      </c>
      <c r="W57" s="215"/>
      <c r="X57" s="89">
        <v>9429099.8699999992</v>
      </c>
    </row>
    <row r="58" spans="2:24" x14ac:dyDescent="0.2">
      <c r="O58" s="63" t="s">
        <v>190</v>
      </c>
      <c r="P58" s="63"/>
      <c r="Q58" s="64" t="s">
        <v>193</v>
      </c>
      <c r="R58" s="218">
        <v>9429099.8699999992</v>
      </c>
      <c r="S58" s="218"/>
      <c r="T58" s="67" t="s">
        <v>259</v>
      </c>
      <c r="U58" s="68">
        <v>2018</v>
      </c>
      <c r="V58" s="204" t="s">
        <v>261</v>
      </c>
      <c r="W58" s="205"/>
    </row>
    <row r="59" spans="2:24" x14ac:dyDescent="0.2">
      <c r="O59" s="63" t="s">
        <v>191</v>
      </c>
      <c r="P59" s="63"/>
      <c r="Q59" s="64" t="s">
        <v>193</v>
      </c>
      <c r="R59" s="216">
        <f>X61*R55+R57</f>
        <v>10768002.065854603</v>
      </c>
      <c r="S59" s="216"/>
      <c r="T59" s="133" t="s">
        <v>260</v>
      </c>
      <c r="U59" s="134">
        <v>2018</v>
      </c>
      <c r="V59" s="206" t="s">
        <v>275</v>
      </c>
      <c r="W59" s="207"/>
      <c r="X59" s="7">
        <v>10768002.0658546</v>
      </c>
    </row>
    <row r="60" spans="2:24" x14ac:dyDescent="0.2">
      <c r="O60" s="63" t="s">
        <v>192</v>
      </c>
      <c r="P60" s="63"/>
      <c r="Q60" s="64" t="s">
        <v>193</v>
      </c>
      <c r="R60" s="218"/>
      <c r="S60" s="218"/>
      <c r="T60" s="67"/>
      <c r="U60" s="68"/>
      <c r="V60" s="208"/>
      <c r="W60" s="209"/>
    </row>
    <row r="61" spans="2:24" x14ac:dyDescent="0.2">
      <c r="O61" s="69" t="s">
        <v>194</v>
      </c>
      <c r="P61" s="70"/>
      <c r="Q61" s="70"/>
      <c r="R61" s="70"/>
      <c r="S61" s="70"/>
      <c r="T61" s="70"/>
      <c r="U61" s="70"/>
      <c r="V61" s="70"/>
      <c r="W61" s="70"/>
      <c r="X61" s="49">
        <v>5.65527860344796E-2</v>
      </c>
    </row>
    <row r="62" spans="2:24" x14ac:dyDescent="0.2">
      <c r="O62" s="73" t="s">
        <v>195</v>
      </c>
      <c r="P62" s="75" t="s">
        <v>196</v>
      </c>
      <c r="Q62" s="76"/>
      <c r="R62" s="76"/>
      <c r="S62" s="76"/>
      <c r="T62" s="75" t="s">
        <v>197</v>
      </c>
      <c r="U62" s="77"/>
      <c r="V62" s="75" t="s">
        <v>199</v>
      </c>
      <c r="W62" s="77"/>
    </row>
    <row r="63" spans="2:24" x14ac:dyDescent="0.2">
      <c r="O63" s="74">
        <v>1</v>
      </c>
      <c r="P63" s="171" t="s">
        <v>247</v>
      </c>
      <c r="Q63" s="172"/>
      <c r="R63" s="172"/>
      <c r="S63" s="172"/>
      <c r="T63" s="171"/>
      <c r="U63" s="173"/>
      <c r="V63" s="171"/>
      <c r="W63" s="173"/>
    </row>
    <row r="64" spans="2:24" x14ac:dyDescent="0.2">
      <c r="O64" s="74">
        <v>2</v>
      </c>
      <c r="P64" s="171"/>
      <c r="Q64" s="172"/>
      <c r="R64" s="172"/>
      <c r="S64" s="172"/>
      <c r="T64" s="171"/>
      <c r="U64" s="173"/>
      <c r="V64" s="171"/>
      <c r="W64" s="173"/>
    </row>
    <row r="65" spans="5:23" x14ac:dyDescent="0.2">
      <c r="O65" s="74">
        <v>3</v>
      </c>
      <c r="P65" s="171"/>
      <c r="Q65" s="172"/>
      <c r="R65" s="172"/>
      <c r="S65" s="172"/>
      <c r="T65" s="171"/>
      <c r="U65" s="173"/>
      <c r="V65" s="171"/>
      <c r="W65" s="173"/>
    </row>
    <row r="66" spans="5:23" x14ac:dyDescent="0.2">
      <c r="O66" s="74">
        <v>4</v>
      </c>
      <c r="P66" s="171"/>
      <c r="Q66" s="172"/>
      <c r="R66" s="172"/>
      <c r="S66" s="172"/>
      <c r="T66" s="171"/>
      <c r="U66" s="173"/>
      <c r="V66" s="171"/>
      <c r="W66" s="173"/>
    </row>
    <row r="67" spans="5:23" x14ac:dyDescent="0.2">
      <c r="O67" s="74">
        <v>5</v>
      </c>
      <c r="P67" s="171"/>
      <c r="Q67" s="172"/>
      <c r="R67" s="172"/>
      <c r="S67" s="172"/>
      <c r="T67" s="171"/>
      <c r="U67" s="173"/>
      <c r="V67" s="171"/>
      <c r="W67" s="173"/>
    </row>
    <row r="68" spans="5:23" x14ac:dyDescent="0.2">
      <c r="O68" s="63"/>
      <c r="P68" s="82"/>
      <c r="Q68" s="83"/>
      <c r="R68" s="83"/>
      <c r="S68" s="87" t="s">
        <v>198</v>
      </c>
      <c r="T68" s="80">
        <f>SUM(T63:U67)</f>
        <v>0</v>
      </c>
      <c r="U68" s="81"/>
      <c r="V68" s="78"/>
      <c r="W68" s="79"/>
    </row>
    <row r="71" spans="5:23" x14ac:dyDescent="0.2">
      <c r="E71" s="7" t="s">
        <v>215</v>
      </c>
      <c r="F71" s="50">
        <f>D!M4</f>
        <v>2.3135230650468908E-2</v>
      </c>
    </row>
    <row r="72" spans="5:23" x14ac:dyDescent="0.2">
      <c r="E72" s="7" t="s">
        <v>216</v>
      </c>
      <c r="F72" s="49">
        <f>D!R4</f>
        <v>4.6270461300937815E-2</v>
      </c>
    </row>
  </sheetData>
  <mergeCells count="43">
    <mergeCell ref="C6:E6"/>
    <mergeCell ref="C7:E7"/>
    <mergeCell ref="C9:E9"/>
    <mergeCell ref="C10:E10"/>
    <mergeCell ref="C11:E11"/>
    <mergeCell ref="R55:S55"/>
    <mergeCell ref="C20:E20"/>
    <mergeCell ref="C8:E8"/>
    <mergeCell ref="C19:E19"/>
    <mergeCell ref="C13:E13"/>
    <mergeCell ref="C14:E14"/>
    <mergeCell ref="C15:E15"/>
    <mergeCell ref="C16:E16"/>
    <mergeCell ref="C17:E17"/>
    <mergeCell ref="C18:E18"/>
    <mergeCell ref="C12:E12"/>
    <mergeCell ref="R59:S59"/>
    <mergeCell ref="R56:S56"/>
    <mergeCell ref="R57:S57"/>
    <mergeCell ref="R58:S58"/>
    <mergeCell ref="R60:S60"/>
    <mergeCell ref="V58:W58"/>
    <mergeCell ref="V59:W59"/>
    <mergeCell ref="V60:W60"/>
    <mergeCell ref="T54:U54"/>
    <mergeCell ref="V54:W54"/>
    <mergeCell ref="V55:W55"/>
    <mergeCell ref="V56:W56"/>
    <mergeCell ref="V57:W57"/>
    <mergeCell ref="U20:W20"/>
    <mergeCell ref="U28:W28"/>
    <mergeCell ref="V34:W34"/>
    <mergeCell ref="V32:W32"/>
    <mergeCell ref="V33:W33"/>
    <mergeCell ref="V30:W30"/>
    <mergeCell ref="V31:W31"/>
    <mergeCell ref="V21:W21"/>
    <mergeCell ref="V29:W29"/>
    <mergeCell ref="V22:W22"/>
    <mergeCell ref="V23:W23"/>
    <mergeCell ref="V24:W24"/>
    <mergeCell ref="V25:W25"/>
    <mergeCell ref="V26:W26"/>
  </mergeCells>
  <conditionalFormatting sqref="C19:E19">
    <cfRule type="cellIs" dxfId="6" priority="6" operator="lessThan">
      <formula>0</formula>
    </cfRule>
  </conditionalFormatting>
  <conditionalFormatting sqref="V25:W25">
    <cfRule type="containsText" dxfId="5" priority="4" operator="containsText" text="Loss">
      <formula>NOT(ISERROR(SEARCH("Loss",V25)))</formula>
    </cfRule>
    <cfRule type="containsText" dxfId="4" priority="5" operator="containsText" text="Gain">
      <formula>NOT(ISERROR(SEARCH("Gain",V25)))</formula>
    </cfRule>
  </conditionalFormatting>
  <conditionalFormatting sqref="V33:W33">
    <cfRule type="containsText" dxfId="3" priority="2" operator="containsText" text="Loss">
      <formula>NOT(ISERROR(SEARCH("Loss",V33)))</formula>
    </cfRule>
    <cfRule type="containsText" dxfId="2" priority="3" operator="containsText" text="Gain">
      <formula>NOT(ISERROR(SEARCH("Gain",V33)))</formula>
    </cfRule>
  </conditionalFormatting>
  <conditionalFormatting sqref="V24:W24 V32:W32">
    <cfRule type="cellIs" dxfId="1" priority="1" operator="lessThan">
      <formula>0</formula>
    </cfRule>
  </conditionalFormatting>
  <printOptions horizontalCentered="1"/>
  <pageMargins left="0.35" right="0.35" top="0.45" bottom="0.45" header="0.31496062992126" footer="0.3"/>
  <pageSetup paperSize="8" scale="80" orientation="landscape" r:id="rId1"/>
  <headerFooter>
    <oddFooter>&amp;LRef.No. HTC-CFT-BDD-PCS-013 Rev.0
November 2017&amp;CPage &amp;P of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Z34"/>
  <sheetViews>
    <sheetView view="pageBreakPreview" topLeftCell="A31" zoomScale="75" zoomScaleNormal="100" zoomScaleSheetLayoutView="75" workbookViewId="0">
      <selection activeCell="AG51" sqref="AG51"/>
    </sheetView>
  </sheetViews>
  <sheetFormatPr defaultRowHeight="14.4" x14ac:dyDescent="0.3"/>
  <cols>
    <col min="2" max="2" width="35.5546875" bestFit="1" customWidth="1"/>
  </cols>
  <sheetData>
    <row r="2" spans="2:26" ht="15" x14ac:dyDescent="0.25">
      <c r="B2" s="175" t="s">
        <v>319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</row>
    <row r="3" spans="2:26" ht="15" x14ac:dyDescent="0.25">
      <c r="B3" s="175" t="s">
        <v>320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</row>
    <row r="4" spans="2:26" ht="15" hidden="1" x14ac:dyDescent="0.25">
      <c r="B4" s="176" t="s">
        <v>321</v>
      </c>
      <c r="C4" s="180">
        <v>42856</v>
      </c>
      <c r="D4" s="180">
        <v>42887</v>
      </c>
      <c r="E4" s="180">
        <v>42917</v>
      </c>
      <c r="F4" s="180">
        <v>42948</v>
      </c>
      <c r="G4" s="180">
        <v>42979</v>
      </c>
      <c r="H4" s="180">
        <v>43009</v>
      </c>
      <c r="I4" s="180">
        <v>43040</v>
      </c>
      <c r="J4" s="180">
        <v>43070</v>
      </c>
      <c r="K4" s="180">
        <v>43101</v>
      </c>
      <c r="L4" s="180">
        <v>43132</v>
      </c>
      <c r="M4" s="180">
        <v>43160</v>
      </c>
      <c r="N4" s="180">
        <v>43191</v>
      </c>
      <c r="O4" s="180">
        <v>43221</v>
      </c>
      <c r="P4" s="180">
        <v>43252</v>
      </c>
      <c r="Q4" s="180">
        <v>43282</v>
      </c>
      <c r="R4" s="180">
        <v>43313</v>
      </c>
      <c r="S4" s="180">
        <v>43344</v>
      </c>
      <c r="T4" s="180">
        <v>43374</v>
      </c>
      <c r="U4" s="180">
        <v>43405</v>
      </c>
      <c r="V4" s="180">
        <v>43435</v>
      </c>
      <c r="W4" s="180">
        <v>43466</v>
      </c>
      <c r="X4" s="180">
        <v>43497</v>
      </c>
      <c r="Y4" s="180">
        <v>43525</v>
      </c>
      <c r="Z4" s="180">
        <v>43556</v>
      </c>
    </row>
    <row r="5" spans="2:26" ht="15" hidden="1" x14ac:dyDescent="0.25">
      <c r="B5" s="177" t="s">
        <v>322</v>
      </c>
      <c r="C5" s="181">
        <v>55</v>
      </c>
      <c r="D5" s="181">
        <v>95</v>
      </c>
      <c r="E5" s="181">
        <v>99</v>
      </c>
      <c r="F5" s="181">
        <v>99</v>
      </c>
      <c r="G5" s="181">
        <v>95</v>
      </c>
      <c r="H5" s="181">
        <v>99</v>
      </c>
      <c r="I5" s="181">
        <v>95</v>
      </c>
      <c r="J5" s="181">
        <v>99</v>
      </c>
      <c r="K5" s="181">
        <v>99</v>
      </c>
      <c r="L5" s="181">
        <v>88</v>
      </c>
      <c r="M5" s="181">
        <v>99</v>
      </c>
      <c r="N5" s="181">
        <v>95</v>
      </c>
      <c r="O5" s="181">
        <v>45</v>
      </c>
      <c r="P5" s="181">
        <v>45</v>
      </c>
      <c r="Q5" s="181">
        <v>45</v>
      </c>
      <c r="R5" s="181">
        <v>45</v>
      </c>
      <c r="S5" s="181">
        <v>45</v>
      </c>
      <c r="T5" s="181">
        <v>45</v>
      </c>
      <c r="U5" s="181">
        <v>45</v>
      </c>
      <c r="V5" s="181">
        <v>45</v>
      </c>
      <c r="W5" s="181">
        <v>45</v>
      </c>
      <c r="X5" s="181">
        <v>45</v>
      </c>
      <c r="Y5" s="181">
        <v>45</v>
      </c>
      <c r="Z5" s="181">
        <v>45</v>
      </c>
    </row>
    <row r="6" spans="2:26" ht="15" hidden="1" x14ac:dyDescent="0.25">
      <c r="B6" s="177" t="s">
        <v>183</v>
      </c>
      <c r="C6" s="181">
        <v>48</v>
      </c>
      <c r="D6" s="181">
        <v>84</v>
      </c>
      <c r="E6" s="181">
        <v>87</v>
      </c>
      <c r="F6" s="181">
        <v>87</v>
      </c>
      <c r="G6" s="181">
        <v>84</v>
      </c>
      <c r="H6" s="181">
        <v>87</v>
      </c>
      <c r="I6" s="181">
        <v>84</v>
      </c>
      <c r="J6" s="181">
        <v>87</v>
      </c>
      <c r="K6" s="181">
        <v>87</v>
      </c>
      <c r="L6" s="181">
        <v>77</v>
      </c>
      <c r="M6" s="181">
        <v>87</v>
      </c>
      <c r="N6" s="181">
        <v>84</v>
      </c>
      <c r="O6" s="181">
        <v>84</v>
      </c>
      <c r="P6" s="181">
        <v>84</v>
      </c>
      <c r="Q6" s="181">
        <v>84</v>
      </c>
      <c r="R6" s="181">
        <v>0</v>
      </c>
      <c r="S6" s="181">
        <v>0</v>
      </c>
      <c r="T6" s="181">
        <v>0</v>
      </c>
      <c r="U6" s="181">
        <v>0</v>
      </c>
      <c r="V6" s="181">
        <v>0</v>
      </c>
      <c r="W6" s="181">
        <v>0</v>
      </c>
      <c r="X6" s="181">
        <v>0</v>
      </c>
      <c r="Y6" s="181">
        <v>0</v>
      </c>
      <c r="Z6" s="181">
        <v>0</v>
      </c>
    </row>
    <row r="7" spans="2:26" ht="15" hidden="1" x14ac:dyDescent="0.25">
      <c r="B7" s="177" t="s">
        <v>323</v>
      </c>
      <c r="C7" s="181">
        <v>54</v>
      </c>
      <c r="D7" s="181">
        <v>95</v>
      </c>
      <c r="E7" s="181">
        <v>98</v>
      </c>
      <c r="F7" s="181">
        <v>98</v>
      </c>
      <c r="G7" s="181">
        <v>95</v>
      </c>
      <c r="H7" s="181">
        <v>98</v>
      </c>
      <c r="I7" s="181">
        <v>95</v>
      </c>
      <c r="J7" s="181">
        <v>98</v>
      </c>
      <c r="K7" s="181">
        <v>98</v>
      </c>
      <c r="L7" s="181">
        <v>87</v>
      </c>
      <c r="M7" s="181">
        <v>98</v>
      </c>
      <c r="N7" s="181">
        <v>95</v>
      </c>
      <c r="O7" s="181">
        <v>94</v>
      </c>
      <c r="P7" s="181">
        <v>94</v>
      </c>
      <c r="Q7" s="181">
        <v>94</v>
      </c>
      <c r="R7" s="181">
        <v>0</v>
      </c>
      <c r="S7" s="181">
        <v>0</v>
      </c>
      <c r="T7" s="181">
        <v>0</v>
      </c>
      <c r="U7" s="181">
        <v>0</v>
      </c>
      <c r="V7" s="181">
        <v>0</v>
      </c>
      <c r="W7" s="181">
        <v>0</v>
      </c>
      <c r="X7" s="181">
        <v>0</v>
      </c>
      <c r="Y7" s="181">
        <v>0</v>
      </c>
      <c r="Z7" s="181">
        <v>0</v>
      </c>
    </row>
    <row r="8" spans="2:26" ht="15" hidden="1" x14ac:dyDescent="0.25">
      <c r="B8" s="177" t="s">
        <v>324</v>
      </c>
      <c r="C8" s="181">
        <v>18</v>
      </c>
      <c r="D8" s="181">
        <v>32</v>
      </c>
      <c r="E8" s="181">
        <v>33</v>
      </c>
      <c r="F8" s="181">
        <v>33</v>
      </c>
      <c r="G8" s="181">
        <v>32</v>
      </c>
      <c r="H8" s="181">
        <v>33</v>
      </c>
      <c r="I8" s="181">
        <v>32</v>
      </c>
      <c r="J8" s="181">
        <v>33</v>
      </c>
      <c r="K8" s="181">
        <v>33</v>
      </c>
      <c r="L8" s="181">
        <v>29</v>
      </c>
      <c r="M8" s="181">
        <v>33</v>
      </c>
      <c r="N8" s="181">
        <v>32</v>
      </c>
      <c r="O8" s="181">
        <v>32</v>
      </c>
      <c r="P8" s="181">
        <v>32</v>
      </c>
      <c r="Q8" s="181">
        <v>32</v>
      </c>
      <c r="R8" s="181">
        <v>0</v>
      </c>
      <c r="S8" s="181">
        <v>0</v>
      </c>
      <c r="T8" s="181">
        <v>0</v>
      </c>
      <c r="U8" s="181">
        <v>0</v>
      </c>
      <c r="V8" s="181">
        <v>0</v>
      </c>
      <c r="W8" s="181">
        <v>0</v>
      </c>
      <c r="X8" s="181">
        <v>0</v>
      </c>
      <c r="Y8" s="181">
        <v>0</v>
      </c>
      <c r="Z8" s="181">
        <v>0</v>
      </c>
    </row>
    <row r="9" spans="2:26" ht="15" hidden="1" x14ac:dyDescent="0.25">
      <c r="B9" s="177" t="s">
        <v>325</v>
      </c>
      <c r="C9" s="181">
        <v>6</v>
      </c>
      <c r="D9" s="181">
        <v>9</v>
      </c>
      <c r="E9" s="181">
        <v>10</v>
      </c>
      <c r="F9" s="181">
        <v>10</v>
      </c>
      <c r="G9" s="181">
        <v>9</v>
      </c>
      <c r="H9" s="181">
        <v>10</v>
      </c>
      <c r="I9" s="181">
        <v>9</v>
      </c>
      <c r="J9" s="181">
        <v>10</v>
      </c>
      <c r="K9" s="181">
        <v>10</v>
      </c>
      <c r="L9" s="181">
        <v>9</v>
      </c>
      <c r="M9" s="181">
        <v>10</v>
      </c>
      <c r="N9" s="181">
        <v>9</v>
      </c>
      <c r="O9" s="181">
        <v>228</v>
      </c>
      <c r="P9" s="181">
        <v>228</v>
      </c>
      <c r="Q9" s="181">
        <v>228</v>
      </c>
      <c r="R9" s="181">
        <v>228</v>
      </c>
      <c r="S9" s="181">
        <v>228</v>
      </c>
      <c r="T9" s="181">
        <v>228</v>
      </c>
      <c r="U9" s="181">
        <v>228</v>
      </c>
      <c r="V9" s="181">
        <v>54</v>
      </c>
      <c r="W9" s="181">
        <v>54</v>
      </c>
      <c r="X9" s="181">
        <v>54</v>
      </c>
      <c r="Y9" s="181">
        <v>0</v>
      </c>
      <c r="Z9" s="181">
        <v>0</v>
      </c>
    </row>
    <row r="10" spans="2:26" ht="15" hidden="1" x14ac:dyDescent="0.25">
      <c r="B10" s="177" t="s">
        <v>326</v>
      </c>
      <c r="C10" s="181">
        <v>6</v>
      </c>
      <c r="D10" s="181">
        <v>10</v>
      </c>
      <c r="E10" s="181">
        <v>10</v>
      </c>
      <c r="F10" s="181">
        <v>10</v>
      </c>
      <c r="G10" s="181">
        <v>10</v>
      </c>
      <c r="H10" s="181">
        <v>10</v>
      </c>
      <c r="I10" s="181">
        <v>10</v>
      </c>
      <c r="J10" s="181">
        <v>10</v>
      </c>
      <c r="K10" s="181">
        <v>10</v>
      </c>
      <c r="L10" s="181">
        <v>9</v>
      </c>
      <c r="M10" s="181">
        <v>10</v>
      </c>
      <c r="N10" s="181">
        <v>10</v>
      </c>
      <c r="O10" s="181">
        <v>57</v>
      </c>
      <c r="P10" s="181">
        <v>57</v>
      </c>
      <c r="Q10" s="181">
        <v>57</v>
      </c>
      <c r="R10" s="181">
        <v>57</v>
      </c>
      <c r="S10" s="181">
        <v>57</v>
      </c>
      <c r="T10" s="181">
        <v>57</v>
      </c>
      <c r="U10" s="181">
        <v>57</v>
      </c>
      <c r="V10" s="181">
        <v>0</v>
      </c>
      <c r="W10" s="181">
        <v>0</v>
      </c>
      <c r="X10" s="181">
        <v>0</v>
      </c>
      <c r="Y10" s="181">
        <v>0</v>
      </c>
      <c r="Z10" s="181">
        <v>0</v>
      </c>
    </row>
    <row r="11" spans="2:26" ht="15" hidden="1" x14ac:dyDescent="0.25">
      <c r="B11" s="177" t="s">
        <v>327</v>
      </c>
      <c r="C11" s="181">
        <v>0</v>
      </c>
      <c r="D11" s="181">
        <v>0</v>
      </c>
      <c r="E11" s="181">
        <v>0</v>
      </c>
      <c r="F11" s="181">
        <v>0</v>
      </c>
      <c r="G11" s="181">
        <v>0</v>
      </c>
      <c r="H11" s="181">
        <v>0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1">
        <v>0</v>
      </c>
      <c r="O11" s="181">
        <v>0</v>
      </c>
      <c r="P11" s="181">
        <v>0</v>
      </c>
      <c r="Q11" s="181">
        <v>0</v>
      </c>
      <c r="R11" s="181">
        <v>0</v>
      </c>
      <c r="S11" s="181">
        <v>0</v>
      </c>
      <c r="T11" s="181">
        <v>0</v>
      </c>
      <c r="U11" s="181">
        <v>41</v>
      </c>
      <c r="V11" s="181">
        <v>41</v>
      </c>
      <c r="W11" s="181">
        <v>41</v>
      </c>
      <c r="X11" s="181">
        <v>0</v>
      </c>
      <c r="Y11" s="181">
        <v>0</v>
      </c>
      <c r="Z11" s="181">
        <v>0</v>
      </c>
    </row>
    <row r="12" spans="2:26" ht="15" hidden="1" x14ac:dyDescent="0.25">
      <c r="B12" s="178" t="s">
        <v>328</v>
      </c>
      <c r="C12" s="179">
        <f>SUM(C5:C11)</f>
        <v>187</v>
      </c>
      <c r="D12" s="179">
        <f t="shared" ref="D12:Z12" si="0">SUM(D5:D11)</f>
        <v>325</v>
      </c>
      <c r="E12" s="179">
        <f t="shared" si="0"/>
        <v>337</v>
      </c>
      <c r="F12" s="179">
        <f t="shared" si="0"/>
        <v>337</v>
      </c>
      <c r="G12" s="179">
        <f t="shared" si="0"/>
        <v>325</v>
      </c>
      <c r="H12" s="179">
        <f t="shared" si="0"/>
        <v>337</v>
      </c>
      <c r="I12" s="179">
        <f t="shared" si="0"/>
        <v>325</v>
      </c>
      <c r="J12" s="179">
        <f t="shared" si="0"/>
        <v>337</v>
      </c>
      <c r="K12" s="179">
        <f t="shared" si="0"/>
        <v>337</v>
      </c>
      <c r="L12" s="179">
        <f t="shared" si="0"/>
        <v>299</v>
      </c>
      <c r="M12" s="179">
        <f t="shared" si="0"/>
        <v>337</v>
      </c>
      <c r="N12" s="179">
        <f t="shared" si="0"/>
        <v>325</v>
      </c>
      <c r="O12" s="179">
        <f t="shared" si="0"/>
        <v>540</v>
      </c>
      <c r="P12" s="179">
        <f t="shared" si="0"/>
        <v>540</v>
      </c>
      <c r="Q12" s="179">
        <f t="shared" si="0"/>
        <v>540</v>
      </c>
      <c r="R12" s="179">
        <f t="shared" si="0"/>
        <v>330</v>
      </c>
      <c r="S12" s="179">
        <f t="shared" si="0"/>
        <v>330</v>
      </c>
      <c r="T12" s="179">
        <f t="shared" si="0"/>
        <v>330</v>
      </c>
      <c r="U12" s="179">
        <f t="shared" si="0"/>
        <v>371</v>
      </c>
      <c r="V12" s="179">
        <f t="shared" si="0"/>
        <v>140</v>
      </c>
      <c r="W12" s="179">
        <f t="shared" si="0"/>
        <v>140</v>
      </c>
      <c r="X12" s="179">
        <f t="shared" si="0"/>
        <v>99</v>
      </c>
      <c r="Y12" s="179">
        <f t="shared" si="0"/>
        <v>45</v>
      </c>
      <c r="Z12" s="179">
        <f t="shared" si="0"/>
        <v>45</v>
      </c>
    </row>
    <row r="13" spans="2:26" ht="15" hidden="1" x14ac:dyDescent="0.25">
      <c r="B13" s="186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</row>
    <row r="14" spans="2:26" ht="15" hidden="1" x14ac:dyDescent="0.25">
      <c r="B14" s="176" t="s">
        <v>321</v>
      </c>
      <c r="C14" s="180">
        <v>42856</v>
      </c>
      <c r="D14" s="180">
        <v>42887</v>
      </c>
      <c r="E14" s="180">
        <v>42917</v>
      </c>
      <c r="F14" s="180">
        <v>42948</v>
      </c>
      <c r="G14" s="180">
        <v>42979</v>
      </c>
      <c r="H14" s="180">
        <v>43009</v>
      </c>
      <c r="I14" s="180">
        <v>43040</v>
      </c>
      <c r="J14" s="180">
        <v>43070</v>
      </c>
      <c r="K14" s="180">
        <v>43101</v>
      </c>
      <c r="L14" s="180">
        <v>43132</v>
      </c>
      <c r="M14" s="180">
        <v>43160</v>
      </c>
      <c r="N14" s="180">
        <v>43191</v>
      </c>
      <c r="O14" s="180">
        <v>43221</v>
      </c>
      <c r="P14" s="180">
        <v>43252</v>
      </c>
      <c r="Q14" s="180">
        <v>43282</v>
      </c>
      <c r="R14" s="180">
        <v>43313</v>
      </c>
      <c r="S14" s="180">
        <v>43344</v>
      </c>
      <c r="T14" s="180">
        <v>43374</v>
      </c>
      <c r="U14" s="180">
        <v>43405</v>
      </c>
      <c r="V14" s="180">
        <v>43435</v>
      </c>
      <c r="W14" s="180">
        <v>43466</v>
      </c>
      <c r="X14" s="180">
        <v>43497</v>
      </c>
      <c r="Y14" s="180">
        <v>43525</v>
      </c>
      <c r="Z14" s="180">
        <v>43556</v>
      </c>
    </row>
    <row r="15" spans="2:26" ht="15" hidden="1" x14ac:dyDescent="0.25">
      <c r="B15" s="182" t="s">
        <v>329</v>
      </c>
      <c r="C15" s="183">
        <f>C12</f>
        <v>187</v>
      </c>
      <c r="D15" s="183">
        <f t="shared" ref="D15:Z15" si="1">D12</f>
        <v>325</v>
      </c>
      <c r="E15" s="183">
        <f t="shared" si="1"/>
        <v>337</v>
      </c>
      <c r="F15" s="183">
        <f t="shared" si="1"/>
        <v>337</v>
      </c>
      <c r="G15" s="183">
        <f t="shared" si="1"/>
        <v>325</v>
      </c>
      <c r="H15" s="183">
        <f t="shared" si="1"/>
        <v>337</v>
      </c>
      <c r="I15" s="183">
        <f t="shared" si="1"/>
        <v>325</v>
      </c>
      <c r="J15" s="183">
        <f t="shared" si="1"/>
        <v>337</v>
      </c>
      <c r="K15" s="183">
        <f t="shared" si="1"/>
        <v>337</v>
      </c>
      <c r="L15" s="183">
        <f t="shared" si="1"/>
        <v>299</v>
      </c>
      <c r="M15" s="183">
        <f t="shared" si="1"/>
        <v>337</v>
      </c>
      <c r="N15" s="183">
        <f t="shared" si="1"/>
        <v>325</v>
      </c>
      <c r="O15" s="183">
        <f t="shared" si="1"/>
        <v>540</v>
      </c>
      <c r="P15" s="183">
        <f t="shared" si="1"/>
        <v>540</v>
      </c>
      <c r="Q15" s="183">
        <f t="shared" si="1"/>
        <v>540</v>
      </c>
      <c r="R15" s="183">
        <f t="shared" si="1"/>
        <v>330</v>
      </c>
      <c r="S15" s="183">
        <f t="shared" si="1"/>
        <v>330</v>
      </c>
      <c r="T15" s="183">
        <f t="shared" si="1"/>
        <v>330</v>
      </c>
      <c r="U15" s="183">
        <f t="shared" si="1"/>
        <v>371</v>
      </c>
      <c r="V15" s="183">
        <f t="shared" si="1"/>
        <v>140</v>
      </c>
      <c r="W15" s="183">
        <f t="shared" si="1"/>
        <v>140</v>
      </c>
      <c r="X15" s="183">
        <f t="shared" si="1"/>
        <v>99</v>
      </c>
      <c r="Y15" s="183">
        <f t="shared" si="1"/>
        <v>45</v>
      </c>
      <c r="Z15" s="183">
        <f t="shared" si="1"/>
        <v>45</v>
      </c>
    </row>
    <row r="16" spans="2:26" ht="15" hidden="1" x14ac:dyDescent="0.25">
      <c r="B16" s="184" t="s">
        <v>330</v>
      </c>
      <c r="C16" s="185">
        <v>131</v>
      </c>
      <c r="D16" s="185">
        <v>228</v>
      </c>
      <c r="E16" s="185">
        <v>236</v>
      </c>
      <c r="F16" s="185">
        <v>236</v>
      </c>
      <c r="G16" s="185">
        <v>228</v>
      </c>
      <c r="H16" s="185">
        <v>236</v>
      </c>
      <c r="I16" s="185">
        <v>228</v>
      </c>
      <c r="J16" s="185">
        <v>236</v>
      </c>
      <c r="K16" s="185">
        <v>236</v>
      </c>
      <c r="L16" s="185">
        <v>210</v>
      </c>
      <c r="M16" s="185">
        <v>236</v>
      </c>
      <c r="N16" s="185">
        <v>228</v>
      </c>
      <c r="O16" s="185">
        <v>378</v>
      </c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</row>
    <row r="17" spans="2:26" s="174" customFormat="1" ht="15" hidden="1" x14ac:dyDescent="0.25">
      <c r="B17" s="182" t="s">
        <v>184</v>
      </c>
      <c r="C17" s="183">
        <v>187</v>
      </c>
      <c r="D17" s="183">
        <f>C17+D15</f>
        <v>512</v>
      </c>
      <c r="E17" s="183">
        <f t="shared" ref="E17:Z18" si="2">D17+E15</f>
        <v>849</v>
      </c>
      <c r="F17" s="183">
        <f t="shared" si="2"/>
        <v>1186</v>
      </c>
      <c r="G17" s="183">
        <f t="shared" si="2"/>
        <v>1511</v>
      </c>
      <c r="H17" s="183">
        <f t="shared" si="2"/>
        <v>1848</v>
      </c>
      <c r="I17" s="183">
        <f t="shared" si="2"/>
        <v>2173</v>
      </c>
      <c r="J17" s="183">
        <f t="shared" si="2"/>
        <v>2510</v>
      </c>
      <c r="K17" s="183">
        <f t="shared" si="2"/>
        <v>2847</v>
      </c>
      <c r="L17" s="183">
        <f t="shared" si="2"/>
        <v>3146</v>
      </c>
      <c r="M17" s="183">
        <f t="shared" si="2"/>
        <v>3483</v>
      </c>
      <c r="N17" s="183">
        <f t="shared" si="2"/>
        <v>3808</v>
      </c>
      <c r="O17" s="183">
        <f t="shared" si="2"/>
        <v>4348</v>
      </c>
      <c r="P17" s="183">
        <f t="shared" si="2"/>
        <v>4888</v>
      </c>
      <c r="Q17" s="183">
        <f t="shared" si="2"/>
        <v>5428</v>
      </c>
      <c r="R17" s="183">
        <f t="shared" si="2"/>
        <v>5758</v>
      </c>
      <c r="S17" s="183">
        <f t="shared" si="2"/>
        <v>6088</v>
      </c>
      <c r="T17" s="183">
        <f t="shared" si="2"/>
        <v>6418</v>
      </c>
      <c r="U17" s="183">
        <f t="shared" si="2"/>
        <v>6789</v>
      </c>
      <c r="V17" s="183">
        <f t="shared" si="2"/>
        <v>6929</v>
      </c>
      <c r="W17" s="183">
        <f t="shared" si="2"/>
        <v>7069</v>
      </c>
      <c r="X17" s="183">
        <f t="shared" si="2"/>
        <v>7168</v>
      </c>
      <c r="Y17" s="183">
        <f t="shared" si="2"/>
        <v>7213</v>
      </c>
      <c r="Z17" s="183">
        <f t="shared" si="2"/>
        <v>7258</v>
      </c>
    </row>
    <row r="18" spans="2:26" s="174" customFormat="1" ht="15" hidden="1" x14ac:dyDescent="0.25">
      <c r="B18" s="184" t="s">
        <v>185</v>
      </c>
      <c r="C18" s="185">
        <v>187</v>
      </c>
      <c r="D18" s="185">
        <f>C18+D16</f>
        <v>415</v>
      </c>
      <c r="E18" s="185">
        <f t="shared" si="2"/>
        <v>651</v>
      </c>
      <c r="F18" s="185">
        <f t="shared" si="2"/>
        <v>887</v>
      </c>
      <c r="G18" s="185">
        <f t="shared" si="2"/>
        <v>1115</v>
      </c>
      <c r="H18" s="185">
        <f t="shared" si="2"/>
        <v>1351</v>
      </c>
      <c r="I18" s="185">
        <f t="shared" si="2"/>
        <v>1579</v>
      </c>
      <c r="J18" s="185">
        <f t="shared" si="2"/>
        <v>1815</v>
      </c>
      <c r="K18" s="185">
        <f t="shared" si="2"/>
        <v>2051</v>
      </c>
      <c r="L18" s="185">
        <f t="shared" si="2"/>
        <v>2261</v>
      </c>
      <c r="M18" s="185">
        <f t="shared" si="2"/>
        <v>2497</v>
      </c>
      <c r="N18" s="185">
        <f t="shared" si="2"/>
        <v>2725</v>
      </c>
      <c r="O18" s="185">
        <f t="shared" si="2"/>
        <v>3103</v>
      </c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</row>
    <row r="20" spans="2:26" ht="15" x14ac:dyDescent="0.25">
      <c r="B20" s="176" t="s">
        <v>321</v>
      </c>
      <c r="C20" s="180">
        <v>42856</v>
      </c>
      <c r="D20" s="180">
        <v>42887</v>
      </c>
      <c r="E20" s="180">
        <v>42917</v>
      </c>
      <c r="F20" s="180">
        <v>42948</v>
      </c>
      <c r="G20" s="180">
        <v>42979</v>
      </c>
      <c r="H20" s="180">
        <v>43009</v>
      </c>
      <c r="I20" s="180">
        <v>43040</v>
      </c>
      <c r="J20" s="180">
        <v>43070</v>
      </c>
      <c r="K20" s="180">
        <v>43101</v>
      </c>
      <c r="L20" s="180">
        <v>43132</v>
      </c>
      <c r="M20" s="180">
        <v>43160</v>
      </c>
      <c r="N20" s="180">
        <v>43191</v>
      </c>
      <c r="O20" s="180">
        <v>43221</v>
      </c>
      <c r="P20" s="180">
        <v>43252</v>
      </c>
      <c r="Q20" s="180">
        <v>43282</v>
      </c>
      <c r="R20" s="180">
        <v>43313</v>
      </c>
      <c r="S20" s="180">
        <v>43344</v>
      </c>
      <c r="T20" s="180">
        <v>43374</v>
      </c>
      <c r="U20" s="180">
        <v>43405</v>
      </c>
      <c r="V20" s="180">
        <v>43435</v>
      </c>
      <c r="W20" s="180">
        <v>43466</v>
      </c>
      <c r="X20" s="180">
        <v>43497</v>
      </c>
      <c r="Y20" s="180">
        <v>43525</v>
      </c>
      <c r="Z20" s="180">
        <v>43556</v>
      </c>
    </row>
    <row r="21" spans="2:26" ht="15" x14ac:dyDescent="0.25">
      <c r="B21" s="177" t="s">
        <v>322</v>
      </c>
      <c r="C21" s="181">
        <v>39</v>
      </c>
      <c r="D21" s="181">
        <v>67</v>
      </c>
      <c r="E21" s="181">
        <v>69</v>
      </c>
      <c r="F21" s="181">
        <v>69</v>
      </c>
      <c r="G21" s="181">
        <v>67</v>
      </c>
      <c r="H21" s="181">
        <v>69</v>
      </c>
      <c r="I21" s="181">
        <v>67</v>
      </c>
      <c r="J21" s="181">
        <v>69</v>
      </c>
      <c r="K21" s="181">
        <v>69</v>
      </c>
      <c r="L21" s="181">
        <v>62</v>
      </c>
      <c r="M21" s="181">
        <v>69</v>
      </c>
      <c r="N21" s="181">
        <v>67</v>
      </c>
      <c r="O21" s="181">
        <v>32</v>
      </c>
      <c r="P21" s="181">
        <v>32</v>
      </c>
      <c r="Q21" s="181">
        <v>32</v>
      </c>
      <c r="R21" s="181">
        <v>32</v>
      </c>
      <c r="S21" s="181">
        <v>32</v>
      </c>
      <c r="T21" s="181">
        <v>32</v>
      </c>
      <c r="U21" s="181">
        <v>32</v>
      </c>
      <c r="V21" s="181">
        <v>32</v>
      </c>
      <c r="W21" s="181">
        <v>32</v>
      </c>
      <c r="X21" s="181">
        <v>32</v>
      </c>
      <c r="Y21" s="181">
        <v>32</v>
      </c>
      <c r="Z21" s="181">
        <v>32</v>
      </c>
    </row>
    <row r="22" spans="2:26" ht="15" x14ac:dyDescent="0.25">
      <c r="B22" s="177" t="s">
        <v>183</v>
      </c>
      <c r="C22" s="181">
        <v>34</v>
      </c>
      <c r="D22" s="181">
        <v>59</v>
      </c>
      <c r="E22" s="181">
        <v>61</v>
      </c>
      <c r="F22" s="181">
        <v>61</v>
      </c>
      <c r="G22" s="181">
        <v>59</v>
      </c>
      <c r="H22" s="181">
        <v>61</v>
      </c>
      <c r="I22" s="181">
        <v>59</v>
      </c>
      <c r="J22" s="181">
        <v>61</v>
      </c>
      <c r="K22" s="181">
        <v>61</v>
      </c>
      <c r="L22" s="181">
        <v>54</v>
      </c>
      <c r="M22" s="181">
        <v>61</v>
      </c>
      <c r="N22" s="181">
        <v>59</v>
      </c>
      <c r="O22" s="181">
        <v>59</v>
      </c>
      <c r="P22" s="181">
        <v>59</v>
      </c>
      <c r="Q22" s="181">
        <v>59</v>
      </c>
      <c r="R22" s="181">
        <v>0</v>
      </c>
      <c r="S22" s="181">
        <v>0</v>
      </c>
      <c r="T22" s="181">
        <v>0</v>
      </c>
      <c r="U22" s="181">
        <v>0</v>
      </c>
      <c r="V22" s="181">
        <v>0</v>
      </c>
      <c r="W22" s="181">
        <v>0</v>
      </c>
      <c r="X22" s="181">
        <v>0</v>
      </c>
      <c r="Y22" s="181">
        <v>0</v>
      </c>
      <c r="Z22" s="181">
        <v>0</v>
      </c>
    </row>
    <row r="23" spans="2:26" ht="15" x14ac:dyDescent="0.25">
      <c r="B23" s="177" t="s">
        <v>323</v>
      </c>
      <c r="C23" s="181">
        <v>38</v>
      </c>
      <c r="D23" s="181">
        <v>67</v>
      </c>
      <c r="E23" s="181">
        <v>69</v>
      </c>
      <c r="F23" s="181">
        <v>69</v>
      </c>
      <c r="G23" s="181">
        <v>67</v>
      </c>
      <c r="H23" s="181">
        <v>69</v>
      </c>
      <c r="I23" s="181">
        <v>67</v>
      </c>
      <c r="J23" s="181">
        <v>69</v>
      </c>
      <c r="K23" s="181">
        <v>69</v>
      </c>
      <c r="L23" s="181">
        <v>61</v>
      </c>
      <c r="M23" s="181">
        <v>69</v>
      </c>
      <c r="N23" s="181">
        <v>67</v>
      </c>
      <c r="O23" s="181">
        <v>66</v>
      </c>
      <c r="P23" s="181">
        <v>66</v>
      </c>
      <c r="Q23" s="181">
        <v>66</v>
      </c>
      <c r="R23" s="181">
        <v>0</v>
      </c>
      <c r="S23" s="181">
        <v>0</v>
      </c>
      <c r="T23" s="181">
        <v>0</v>
      </c>
      <c r="U23" s="181">
        <v>0</v>
      </c>
      <c r="V23" s="181">
        <v>0</v>
      </c>
      <c r="W23" s="181">
        <v>0</v>
      </c>
      <c r="X23" s="181">
        <v>0</v>
      </c>
      <c r="Y23" s="181">
        <v>0</v>
      </c>
      <c r="Z23" s="181">
        <v>0</v>
      </c>
    </row>
    <row r="24" spans="2:26" ht="15" x14ac:dyDescent="0.25">
      <c r="B24" s="177" t="s">
        <v>324</v>
      </c>
      <c r="C24" s="181">
        <v>13</v>
      </c>
      <c r="D24" s="181">
        <v>22</v>
      </c>
      <c r="E24" s="181">
        <v>23</v>
      </c>
      <c r="F24" s="181">
        <v>23</v>
      </c>
      <c r="G24" s="181">
        <v>22</v>
      </c>
      <c r="H24" s="181">
        <v>23</v>
      </c>
      <c r="I24" s="181">
        <v>22</v>
      </c>
      <c r="J24" s="181">
        <v>23</v>
      </c>
      <c r="K24" s="181">
        <v>23</v>
      </c>
      <c r="L24" s="181">
        <v>20</v>
      </c>
      <c r="M24" s="181">
        <v>23</v>
      </c>
      <c r="N24" s="181">
        <v>22</v>
      </c>
      <c r="O24" s="181">
        <v>22</v>
      </c>
      <c r="P24" s="181">
        <v>22</v>
      </c>
      <c r="Q24" s="181">
        <v>22</v>
      </c>
      <c r="R24" s="181">
        <v>0</v>
      </c>
      <c r="S24" s="181">
        <v>0</v>
      </c>
      <c r="T24" s="181">
        <v>0</v>
      </c>
      <c r="U24" s="181">
        <v>0</v>
      </c>
      <c r="V24" s="181">
        <v>0</v>
      </c>
      <c r="W24" s="181">
        <v>0</v>
      </c>
      <c r="X24" s="181">
        <v>0</v>
      </c>
      <c r="Y24" s="181">
        <v>0</v>
      </c>
      <c r="Z24" s="181">
        <v>0</v>
      </c>
    </row>
    <row r="25" spans="2:26" ht="15" x14ac:dyDescent="0.25">
      <c r="B25" s="177" t="s">
        <v>325</v>
      </c>
      <c r="C25" s="181">
        <v>4</v>
      </c>
      <c r="D25" s="181">
        <v>6</v>
      </c>
      <c r="E25" s="181">
        <v>7</v>
      </c>
      <c r="F25" s="181">
        <v>7</v>
      </c>
      <c r="G25" s="181">
        <v>6</v>
      </c>
      <c r="H25" s="181">
        <v>7</v>
      </c>
      <c r="I25" s="181">
        <v>6</v>
      </c>
      <c r="J25" s="181">
        <v>7</v>
      </c>
      <c r="K25" s="181">
        <v>7</v>
      </c>
      <c r="L25" s="181">
        <v>6</v>
      </c>
      <c r="M25" s="181">
        <v>7</v>
      </c>
      <c r="N25" s="181">
        <v>6</v>
      </c>
      <c r="O25" s="181">
        <v>160</v>
      </c>
      <c r="P25" s="181">
        <v>160</v>
      </c>
      <c r="Q25" s="181">
        <v>160</v>
      </c>
      <c r="R25" s="181">
        <v>160</v>
      </c>
      <c r="S25" s="181">
        <v>160</v>
      </c>
      <c r="T25" s="181">
        <v>160</v>
      </c>
      <c r="U25" s="181">
        <v>160</v>
      </c>
      <c r="V25" s="181">
        <v>38</v>
      </c>
      <c r="W25" s="181">
        <v>38</v>
      </c>
      <c r="X25" s="181">
        <v>38</v>
      </c>
      <c r="Y25" s="181">
        <v>0</v>
      </c>
      <c r="Z25" s="181">
        <v>0</v>
      </c>
    </row>
    <row r="26" spans="2:26" ht="15" x14ac:dyDescent="0.25">
      <c r="B26" s="177" t="s">
        <v>326</v>
      </c>
      <c r="C26" s="181">
        <v>4</v>
      </c>
      <c r="D26" s="181">
        <v>7</v>
      </c>
      <c r="E26" s="181">
        <v>7</v>
      </c>
      <c r="F26" s="181">
        <v>7</v>
      </c>
      <c r="G26" s="181">
        <v>7</v>
      </c>
      <c r="H26" s="181">
        <v>7</v>
      </c>
      <c r="I26" s="181">
        <v>7</v>
      </c>
      <c r="J26" s="181">
        <v>7</v>
      </c>
      <c r="K26" s="181">
        <v>7</v>
      </c>
      <c r="L26" s="181">
        <v>6</v>
      </c>
      <c r="M26" s="181">
        <v>7</v>
      </c>
      <c r="N26" s="181">
        <v>7</v>
      </c>
      <c r="O26" s="181">
        <v>40</v>
      </c>
      <c r="P26" s="181">
        <v>40</v>
      </c>
      <c r="Q26" s="181">
        <v>40</v>
      </c>
      <c r="R26" s="181">
        <v>40</v>
      </c>
      <c r="S26" s="181">
        <v>40</v>
      </c>
      <c r="T26" s="181">
        <v>40</v>
      </c>
      <c r="U26" s="181">
        <v>40</v>
      </c>
      <c r="V26" s="181">
        <v>0</v>
      </c>
      <c r="W26" s="181">
        <v>0</v>
      </c>
      <c r="X26" s="181">
        <v>0</v>
      </c>
      <c r="Y26" s="181">
        <v>0</v>
      </c>
      <c r="Z26" s="181">
        <v>0</v>
      </c>
    </row>
    <row r="27" spans="2:26" ht="15" x14ac:dyDescent="0.25">
      <c r="B27" s="177" t="s">
        <v>327</v>
      </c>
      <c r="C27" s="181">
        <v>0</v>
      </c>
      <c r="D27" s="181">
        <v>0</v>
      </c>
      <c r="E27" s="181">
        <v>0</v>
      </c>
      <c r="F27" s="181">
        <v>0</v>
      </c>
      <c r="G27" s="181">
        <v>0</v>
      </c>
      <c r="H27" s="181">
        <v>0</v>
      </c>
      <c r="I27" s="181">
        <v>0</v>
      </c>
      <c r="J27" s="181">
        <v>0</v>
      </c>
      <c r="K27" s="181">
        <v>0</v>
      </c>
      <c r="L27" s="181">
        <v>0</v>
      </c>
      <c r="M27" s="181">
        <v>0</v>
      </c>
      <c r="N27" s="181">
        <v>0</v>
      </c>
      <c r="O27" s="181">
        <v>0</v>
      </c>
      <c r="P27" s="181">
        <v>0</v>
      </c>
      <c r="Q27" s="181">
        <v>0</v>
      </c>
      <c r="R27" s="181">
        <v>0</v>
      </c>
      <c r="S27" s="181">
        <v>0</v>
      </c>
      <c r="T27" s="181">
        <v>0</v>
      </c>
      <c r="U27" s="181">
        <v>29</v>
      </c>
      <c r="V27" s="181">
        <v>29</v>
      </c>
      <c r="W27" s="181">
        <v>29</v>
      </c>
      <c r="X27" s="181">
        <v>0</v>
      </c>
      <c r="Y27" s="181">
        <v>0</v>
      </c>
      <c r="Z27" s="181">
        <v>0</v>
      </c>
    </row>
    <row r="28" spans="2:26" ht="15" x14ac:dyDescent="0.25">
      <c r="B28" s="178" t="s">
        <v>328</v>
      </c>
      <c r="C28" s="179">
        <f>SUM(C21:C27)</f>
        <v>132</v>
      </c>
      <c r="D28" s="179">
        <f t="shared" ref="D28:Z28" si="3">SUM(D21:D27)</f>
        <v>228</v>
      </c>
      <c r="E28" s="179">
        <f t="shared" si="3"/>
        <v>236</v>
      </c>
      <c r="F28" s="179">
        <f t="shared" si="3"/>
        <v>236</v>
      </c>
      <c r="G28" s="179">
        <f t="shared" si="3"/>
        <v>228</v>
      </c>
      <c r="H28" s="179">
        <f t="shared" si="3"/>
        <v>236</v>
      </c>
      <c r="I28" s="179">
        <f t="shared" si="3"/>
        <v>228</v>
      </c>
      <c r="J28" s="179">
        <f t="shared" si="3"/>
        <v>236</v>
      </c>
      <c r="K28" s="179">
        <f t="shared" si="3"/>
        <v>236</v>
      </c>
      <c r="L28" s="179">
        <f t="shared" si="3"/>
        <v>209</v>
      </c>
      <c r="M28" s="179">
        <f t="shared" si="3"/>
        <v>236</v>
      </c>
      <c r="N28" s="179">
        <f t="shared" si="3"/>
        <v>228</v>
      </c>
      <c r="O28" s="179">
        <f t="shared" si="3"/>
        <v>379</v>
      </c>
      <c r="P28" s="179">
        <f t="shared" si="3"/>
        <v>379</v>
      </c>
      <c r="Q28" s="179">
        <f t="shared" si="3"/>
        <v>379</v>
      </c>
      <c r="R28" s="179">
        <f t="shared" si="3"/>
        <v>232</v>
      </c>
      <c r="S28" s="179">
        <f t="shared" si="3"/>
        <v>232</v>
      </c>
      <c r="T28" s="179">
        <f t="shared" si="3"/>
        <v>232</v>
      </c>
      <c r="U28" s="179">
        <f t="shared" si="3"/>
        <v>261</v>
      </c>
      <c r="V28" s="179">
        <f t="shared" si="3"/>
        <v>99</v>
      </c>
      <c r="W28" s="179">
        <f t="shared" si="3"/>
        <v>99</v>
      </c>
      <c r="X28" s="179">
        <f t="shared" si="3"/>
        <v>70</v>
      </c>
      <c r="Y28" s="179">
        <f t="shared" si="3"/>
        <v>32</v>
      </c>
      <c r="Z28" s="179">
        <f t="shared" si="3"/>
        <v>32</v>
      </c>
    </row>
    <row r="29" spans="2:26" ht="15" x14ac:dyDescent="0.25">
      <c r="B29" s="191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92"/>
    </row>
    <row r="30" spans="2:26" ht="15" x14ac:dyDescent="0.25">
      <c r="B30" s="176" t="s">
        <v>321</v>
      </c>
      <c r="C30" s="180">
        <v>42856</v>
      </c>
      <c r="D30" s="180">
        <v>42887</v>
      </c>
      <c r="E30" s="180">
        <v>42917</v>
      </c>
      <c r="F30" s="180">
        <v>42948</v>
      </c>
      <c r="G30" s="180">
        <v>42979</v>
      </c>
      <c r="H30" s="180">
        <v>43009</v>
      </c>
      <c r="I30" s="180">
        <v>43040</v>
      </c>
      <c r="J30" s="180">
        <v>43070</v>
      </c>
      <c r="K30" s="180">
        <v>43101</v>
      </c>
      <c r="L30" s="180">
        <v>43132</v>
      </c>
      <c r="M30" s="180">
        <v>43160</v>
      </c>
      <c r="N30" s="180">
        <v>43191</v>
      </c>
      <c r="O30" s="180">
        <v>43221</v>
      </c>
      <c r="P30" s="180">
        <v>43252</v>
      </c>
      <c r="Q30" s="180">
        <v>43282</v>
      </c>
      <c r="R30" s="180">
        <v>43313</v>
      </c>
      <c r="S30" s="180">
        <v>43344</v>
      </c>
      <c r="T30" s="180">
        <v>43374</v>
      </c>
      <c r="U30" s="180">
        <v>43405</v>
      </c>
      <c r="V30" s="180">
        <v>43435</v>
      </c>
      <c r="W30" s="180">
        <v>43466</v>
      </c>
      <c r="X30" s="180">
        <v>43497</v>
      </c>
      <c r="Y30" s="180">
        <v>43525</v>
      </c>
      <c r="Z30" s="180">
        <v>43556</v>
      </c>
    </row>
    <row r="31" spans="2:26" ht="15" x14ac:dyDescent="0.25">
      <c r="B31" s="182" t="s">
        <v>329</v>
      </c>
      <c r="C31" s="183">
        <f>C28</f>
        <v>132</v>
      </c>
      <c r="D31" s="183">
        <f t="shared" ref="D31:Z31" si="4">D28</f>
        <v>228</v>
      </c>
      <c r="E31" s="183">
        <f t="shared" si="4"/>
        <v>236</v>
      </c>
      <c r="F31" s="183">
        <f t="shared" si="4"/>
        <v>236</v>
      </c>
      <c r="G31" s="183">
        <f t="shared" si="4"/>
        <v>228</v>
      </c>
      <c r="H31" s="183">
        <f t="shared" si="4"/>
        <v>236</v>
      </c>
      <c r="I31" s="183">
        <f t="shared" si="4"/>
        <v>228</v>
      </c>
      <c r="J31" s="183">
        <f t="shared" si="4"/>
        <v>236</v>
      </c>
      <c r="K31" s="183">
        <f t="shared" si="4"/>
        <v>236</v>
      </c>
      <c r="L31" s="183">
        <f t="shared" si="4"/>
        <v>209</v>
      </c>
      <c r="M31" s="183">
        <f t="shared" si="4"/>
        <v>236</v>
      </c>
      <c r="N31" s="183">
        <f t="shared" si="4"/>
        <v>228</v>
      </c>
      <c r="O31" s="183">
        <f t="shared" si="4"/>
        <v>379</v>
      </c>
      <c r="P31" s="183">
        <f t="shared" si="4"/>
        <v>379</v>
      </c>
      <c r="Q31" s="183">
        <f t="shared" si="4"/>
        <v>379</v>
      </c>
      <c r="R31" s="183">
        <f t="shared" si="4"/>
        <v>232</v>
      </c>
      <c r="S31" s="183">
        <f t="shared" si="4"/>
        <v>232</v>
      </c>
      <c r="T31" s="183">
        <f t="shared" si="4"/>
        <v>232</v>
      </c>
      <c r="U31" s="183">
        <f t="shared" si="4"/>
        <v>261</v>
      </c>
      <c r="V31" s="183">
        <f t="shared" si="4"/>
        <v>99</v>
      </c>
      <c r="W31" s="183">
        <f t="shared" si="4"/>
        <v>99</v>
      </c>
      <c r="X31" s="183">
        <f t="shared" si="4"/>
        <v>70</v>
      </c>
      <c r="Y31" s="183">
        <f t="shared" si="4"/>
        <v>32</v>
      </c>
      <c r="Z31" s="183">
        <f t="shared" si="4"/>
        <v>32</v>
      </c>
    </row>
    <row r="32" spans="2:26" ht="15" x14ac:dyDescent="0.25">
      <c r="B32" s="184" t="s">
        <v>330</v>
      </c>
      <c r="C32" s="185">
        <v>86</v>
      </c>
      <c r="D32" s="185">
        <v>148</v>
      </c>
      <c r="E32" s="185">
        <v>153</v>
      </c>
      <c r="F32" s="185">
        <v>153</v>
      </c>
      <c r="G32" s="185">
        <v>148</v>
      </c>
      <c r="H32" s="185">
        <v>153</v>
      </c>
      <c r="I32" s="185">
        <v>148</v>
      </c>
      <c r="J32" s="185">
        <v>153</v>
      </c>
      <c r="K32" s="185">
        <v>153</v>
      </c>
      <c r="L32" s="185">
        <v>178</v>
      </c>
      <c r="M32" s="185">
        <v>201</v>
      </c>
      <c r="N32" s="185">
        <v>194</v>
      </c>
      <c r="O32" s="185">
        <v>322</v>
      </c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</row>
    <row r="33" spans="2:26" ht="15" x14ac:dyDescent="0.25">
      <c r="B33" s="182" t="s">
        <v>184</v>
      </c>
      <c r="C33" s="183">
        <v>187</v>
      </c>
      <c r="D33" s="183">
        <f>C33+D31</f>
        <v>415</v>
      </c>
      <c r="E33" s="183">
        <f t="shared" ref="E33:Z33" si="5">D33+E31</f>
        <v>651</v>
      </c>
      <c r="F33" s="183">
        <f t="shared" si="5"/>
        <v>887</v>
      </c>
      <c r="G33" s="183">
        <f t="shared" si="5"/>
        <v>1115</v>
      </c>
      <c r="H33" s="183">
        <f t="shared" si="5"/>
        <v>1351</v>
      </c>
      <c r="I33" s="183">
        <f t="shared" si="5"/>
        <v>1579</v>
      </c>
      <c r="J33" s="183">
        <f t="shared" si="5"/>
        <v>1815</v>
      </c>
      <c r="K33" s="183">
        <f t="shared" si="5"/>
        <v>2051</v>
      </c>
      <c r="L33" s="183">
        <f t="shared" si="5"/>
        <v>2260</v>
      </c>
      <c r="M33" s="183">
        <f t="shared" si="5"/>
        <v>2496</v>
      </c>
      <c r="N33" s="183">
        <f t="shared" si="5"/>
        <v>2724</v>
      </c>
      <c r="O33" s="183">
        <f t="shared" si="5"/>
        <v>3103</v>
      </c>
      <c r="P33" s="183">
        <f t="shared" si="5"/>
        <v>3482</v>
      </c>
      <c r="Q33" s="183">
        <f t="shared" si="5"/>
        <v>3861</v>
      </c>
      <c r="R33" s="183">
        <f t="shared" si="5"/>
        <v>4093</v>
      </c>
      <c r="S33" s="183">
        <f t="shared" si="5"/>
        <v>4325</v>
      </c>
      <c r="T33" s="183">
        <f t="shared" si="5"/>
        <v>4557</v>
      </c>
      <c r="U33" s="183">
        <f t="shared" si="5"/>
        <v>4818</v>
      </c>
      <c r="V33" s="183">
        <f t="shared" si="5"/>
        <v>4917</v>
      </c>
      <c r="W33" s="183">
        <f t="shared" si="5"/>
        <v>5016</v>
      </c>
      <c r="X33" s="183">
        <f t="shared" si="5"/>
        <v>5086</v>
      </c>
      <c r="Y33" s="183">
        <f t="shared" si="5"/>
        <v>5118</v>
      </c>
      <c r="Z33" s="183">
        <f t="shared" si="5"/>
        <v>5150</v>
      </c>
    </row>
    <row r="34" spans="2:26" ht="15" x14ac:dyDescent="0.25">
      <c r="B34" s="184" t="s">
        <v>185</v>
      </c>
      <c r="C34" s="185">
        <v>187</v>
      </c>
      <c r="D34" s="185">
        <f>C34+D32</f>
        <v>335</v>
      </c>
      <c r="E34" s="185">
        <f t="shared" ref="E34:O34" si="6">D34+E32</f>
        <v>488</v>
      </c>
      <c r="F34" s="185">
        <f t="shared" si="6"/>
        <v>641</v>
      </c>
      <c r="G34" s="185">
        <f t="shared" si="6"/>
        <v>789</v>
      </c>
      <c r="H34" s="185">
        <f t="shared" si="6"/>
        <v>942</v>
      </c>
      <c r="I34" s="185">
        <f t="shared" si="6"/>
        <v>1090</v>
      </c>
      <c r="J34" s="185">
        <f t="shared" si="6"/>
        <v>1243</v>
      </c>
      <c r="K34" s="185">
        <f t="shared" si="6"/>
        <v>1396</v>
      </c>
      <c r="L34" s="185">
        <f t="shared" si="6"/>
        <v>1574</v>
      </c>
      <c r="M34" s="185">
        <f t="shared" si="6"/>
        <v>1775</v>
      </c>
      <c r="N34" s="185">
        <f t="shared" si="6"/>
        <v>1969</v>
      </c>
      <c r="O34" s="185">
        <f t="shared" si="6"/>
        <v>2291</v>
      </c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</row>
  </sheetData>
  <pageMargins left="0.7" right="0.7" top="0.75" bottom="0.75" header="0.3" footer="0.3"/>
  <pageSetup paperSize="8" scale="7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W36"/>
  <sheetViews>
    <sheetView topLeftCell="A4" zoomScale="85" zoomScaleNormal="85" workbookViewId="0">
      <selection activeCell="O27" sqref="O27"/>
    </sheetView>
  </sheetViews>
  <sheetFormatPr defaultRowHeight="14.4" x14ac:dyDescent="0.3"/>
  <cols>
    <col min="2" max="2" width="14.5546875" customWidth="1"/>
    <col min="3" max="3" width="18" bestFit="1" customWidth="1"/>
    <col min="4" max="4" width="19" bestFit="1" customWidth="1"/>
    <col min="5" max="5" width="13.44140625" bestFit="1" customWidth="1"/>
    <col min="6" max="6" width="12.44140625" bestFit="1" customWidth="1"/>
    <col min="9" max="10" width="14.44140625" customWidth="1"/>
    <col min="11" max="11" width="15" customWidth="1"/>
    <col min="20" max="20" width="17.33203125" bestFit="1" customWidth="1"/>
    <col min="21" max="21" width="16.44140625" bestFit="1" customWidth="1"/>
  </cols>
  <sheetData>
    <row r="1" spans="1:13" ht="15" x14ac:dyDescent="0.25">
      <c r="A1" t="s">
        <v>206</v>
      </c>
    </row>
    <row r="5" spans="1:13" ht="30" x14ac:dyDescent="0.25">
      <c r="C5" s="102" t="s">
        <v>286</v>
      </c>
      <c r="D5" s="102" t="s">
        <v>287</v>
      </c>
      <c r="E5" s="71" t="s">
        <v>288</v>
      </c>
      <c r="J5" s="20" t="s">
        <v>285</v>
      </c>
      <c r="K5" s="101">
        <v>23675265</v>
      </c>
    </row>
    <row r="6" spans="1:13" ht="15" x14ac:dyDescent="0.25">
      <c r="C6" s="132">
        <v>43221</v>
      </c>
      <c r="D6" s="132">
        <v>43191</v>
      </c>
      <c r="E6" s="132">
        <v>43160</v>
      </c>
      <c r="F6" s="45"/>
    </row>
    <row r="7" spans="1:13" ht="15" x14ac:dyDescent="0.25">
      <c r="B7" t="s">
        <v>204</v>
      </c>
      <c r="C7" s="145">
        <f>'K - CASH FLOW S-Curve'!O20</f>
        <v>0.78502327026688201</v>
      </c>
      <c r="D7" s="17">
        <f>'K - CASH FLOW S-Curve'!N20</f>
        <v>0.72847048423240235</v>
      </c>
      <c r="E7" s="17">
        <f>'K - CASH FLOW S-Curve'!M20</f>
        <v>0.59026793810129319</v>
      </c>
      <c r="F7" s="17"/>
      <c r="G7" s="16"/>
      <c r="I7" s="72">
        <v>43160</v>
      </c>
      <c r="J7" s="99">
        <v>43191</v>
      </c>
      <c r="K7" s="100" t="s">
        <v>284</v>
      </c>
      <c r="L7" s="43"/>
      <c r="M7" s="42"/>
    </row>
    <row r="8" spans="1:13" ht="15" x14ac:dyDescent="0.25">
      <c r="B8" t="s">
        <v>205</v>
      </c>
      <c r="C8" s="145">
        <f>'K - CASH FLOW S-Curve'!O21</f>
        <v>0.45482076191563647</v>
      </c>
      <c r="D8" s="17">
        <f>'K - CASH FLOW S-Curve'!N21</f>
        <v>0.39826797588115692</v>
      </c>
      <c r="E8" s="17">
        <v>0.35814127574060894</v>
      </c>
      <c r="F8" s="17">
        <f>D7-D8</f>
        <v>0.33020250835124543</v>
      </c>
      <c r="I8" s="96">
        <v>8642465.6400000006</v>
      </c>
      <c r="J8" s="97">
        <v>786634.23</v>
      </c>
      <c r="K8" s="97">
        <v>9429099.8699999992</v>
      </c>
      <c r="L8" s="43"/>
    </row>
    <row r="9" spans="1:13" ht="15" x14ac:dyDescent="0.25">
      <c r="B9" t="s">
        <v>201</v>
      </c>
      <c r="C9" s="145">
        <f>C7-D7</f>
        <v>5.6552786034479663E-2</v>
      </c>
      <c r="D9" s="17">
        <f>D7-E7</f>
        <v>0.13820254613110916</v>
      </c>
      <c r="E9" s="17">
        <v>0</v>
      </c>
      <c r="F9" s="17"/>
      <c r="I9" s="4">
        <f>I8/K5</f>
        <v>0.36504198115628278</v>
      </c>
      <c r="J9" s="17">
        <f>J8/K5</f>
        <v>3.3225994724874253E-2</v>
      </c>
      <c r="K9" s="17">
        <f>K8/K5</f>
        <v>0.39826797588115692</v>
      </c>
      <c r="L9" s="43"/>
      <c r="M9" s="42"/>
    </row>
    <row r="10" spans="1:13" ht="15" x14ac:dyDescent="0.25">
      <c r="B10" t="s">
        <v>202</v>
      </c>
      <c r="C10" s="145">
        <f>C8-D8</f>
        <v>5.6552786034479552E-2</v>
      </c>
      <c r="D10" s="17">
        <f>D8-E8</f>
        <v>4.0126700140547977E-2</v>
      </c>
      <c r="E10" s="17">
        <v>0</v>
      </c>
      <c r="F10" s="17"/>
      <c r="J10" s="98"/>
      <c r="K10" s="22"/>
      <c r="L10" s="43"/>
      <c r="M10" s="42"/>
    </row>
    <row r="11" spans="1:13" ht="15" x14ac:dyDescent="0.25">
      <c r="B11" t="s">
        <v>203</v>
      </c>
      <c r="C11" s="145">
        <f>C10-C9</f>
        <v>-1.1102230246251565E-16</v>
      </c>
      <c r="D11" s="17">
        <f>D10-D9</f>
        <v>-9.8075845990561183E-2</v>
      </c>
      <c r="E11" s="17">
        <v>0</v>
      </c>
      <c r="F11" s="17"/>
      <c r="J11" s="22"/>
      <c r="K11" s="22"/>
      <c r="L11" s="43"/>
      <c r="M11" s="43"/>
    </row>
    <row r="12" spans="1:13" ht="15" x14ac:dyDescent="0.25">
      <c r="C12" t="s">
        <v>317</v>
      </c>
    </row>
    <row r="30" spans="20:23" ht="15" x14ac:dyDescent="0.25">
      <c r="T30" s="2"/>
      <c r="U30" s="2"/>
    </row>
    <row r="31" spans="20:23" ht="15" x14ac:dyDescent="0.25">
      <c r="T31" s="44"/>
      <c r="U31" s="44"/>
      <c r="V31" s="14"/>
      <c r="W31" s="14"/>
    </row>
    <row r="32" spans="20:23" ht="15" x14ac:dyDescent="0.25">
      <c r="T32" s="22"/>
      <c r="U32" s="22"/>
      <c r="V32" s="43"/>
      <c r="W32" s="42"/>
    </row>
    <row r="33" spans="20:23" ht="15" x14ac:dyDescent="0.25">
      <c r="T33" s="22"/>
      <c r="U33" s="22"/>
      <c r="V33" s="43"/>
      <c r="W33" s="42"/>
    </row>
    <row r="34" spans="20:23" ht="15" x14ac:dyDescent="0.25">
      <c r="T34" s="22"/>
      <c r="U34" s="22"/>
      <c r="V34" s="43"/>
      <c r="W34" s="42"/>
    </row>
    <row r="35" spans="20:23" ht="15" x14ac:dyDescent="0.25">
      <c r="T35" s="22"/>
      <c r="U35" s="22"/>
      <c r="V35" s="43"/>
      <c r="W35" s="42"/>
    </row>
    <row r="36" spans="20:23" ht="15" x14ac:dyDescent="0.25">
      <c r="T36" s="22"/>
      <c r="U36" s="22"/>
      <c r="V36" s="43"/>
      <c r="W36" s="43"/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Q173"/>
  <sheetViews>
    <sheetView view="pageBreakPreview" zoomScale="10" zoomScaleNormal="55" zoomScaleSheetLayoutView="10" workbookViewId="0">
      <selection activeCell="B127" sqref="B127"/>
    </sheetView>
  </sheetViews>
  <sheetFormatPr defaultColWidth="9.109375" defaultRowHeight="25.8" outlineLevelCol="1" x14ac:dyDescent="0.5"/>
  <cols>
    <col min="1" max="1" width="9.44140625" style="113" customWidth="1"/>
    <col min="2" max="2" width="110.33203125" style="113" bestFit="1" customWidth="1"/>
    <col min="3" max="3" width="50.109375" style="113" bestFit="1" customWidth="1" outlineLevel="1"/>
    <col min="4" max="5" width="41.6640625" style="113" customWidth="1" outlineLevel="1"/>
    <col min="6" max="6" width="43" style="113" customWidth="1"/>
    <col min="7" max="30" width="41.6640625" style="113" customWidth="1"/>
    <col min="31" max="31" width="13.33203125" style="113" bestFit="1" customWidth="1"/>
    <col min="32" max="32" width="40.88671875" style="113" bestFit="1" customWidth="1"/>
    <col min="33" max="33" width="45.109375" style="113" customWidth="1"/>
    <col min="34" max="16384" width="9.109375" style="113"/>
  </cols>
  <sheetData>
    <row r="1" spans="2:33" ht="28.5" customHeight="1" x14ac:dyDescent="0.4"/>
    <row r="2" spans="2:33" s="121" customFormat="1" ht="64.5" x14ac:dyDescent="0.95">
      <c r="B2" s="168" t="s">
        <v>243</v>
      </c>
      <c r="C2" s="169"/>
    </row>
    <row r="3" spans="2:33" s="121" customFormat="1" ht="64.5" x14ac:dyDescent="0.95">
      <c r="B3" s="168" t="s">
        <v>291</v>
      </c>
      <c r="F3" s="170">
        <v>42873</v>
      </c>
    </row>
    <row r="4" spans="2:33" s="121" customFormat="1" ht="64.5" x14ac:dyDescent="0.95">
      <c r="B4" s="168" t="s">
        <v>292</v>
      </c>
      <c r="F4" s="170">
        <v>43479</v>
      </c>
    </row>
    <row r="5" spans="2:33" s="121" customFormat="1" ht="64.5" x14ac:dyDescent="0.95">
      <c r="B5" s="168" t="s">
        <v>293</v>
      </c>
      <c r="E5" s="230">
        <v>23675265</v>
      </c>
      <c r="F5" s="230"/>
    </row>
    <row r="6" spans="2:33" s="120" customFormat="1" ht="45" customHeight="1" x14ac:dyDescent="0.6">
      <c r="B6" s="122" t="s">
        <v>294</v>
      </c>
      <c r="C6" s="123">
        <v>42856</v>
      </c>
      <c r="D6" s="123">
        <v>42887</v>
      </c>
      <c r="E6" s="123">
        <v>42917</v>
      </c>
      <c r="F6" s="123">
        <v>42948</v>
      </c>
      <c r="G6" s="123">
        <v>42979</v>
      </c>
      <c r="H6" s="123">
        <v>43009</v>
      </c>
      <c r="I6" s="123">
        <v>43040</v>
      </c>
      <c r="J6" s="123">
        <v>43070</v>
      </c>
      <c r="K6" s="123">
        <v>43101</v>
      </c>
      <c r="L6" s="123">
        <v>43132</v>
      </c>
      <c r="M6" s="146">
        <v>43160</v>
      </c>
      <c r="N6" s="146">
        <v>43191</v>
      </c>
      <c r="O6" s="146">
        <v>43221</v>
      </c>
      <c r="P6" s="123">
        <v>43252</v>
      </c>
      <c r="Q6" s="123">
        <v>43282</v>
      </c>
      <c r="R6" s="123">
        <v>43313</v>
      </c>
      <c r="S6" s="123">
        <v>43344</v>
      </c>
      <c r="T6" s="123">
        <v>43374</v>
      </c>
      <c r="U6" s="123">
        <v>43405</v>
      </c>
      <c r="V6" s="123">
        <v>43435</v>
      </c>
      <c r="W6" s="123">
        <v>43466</v>
      </c>
      <c r="X6" s="123">
        <v>43497</v>
      </c>
      <c r="Y6" s="123">
        <v>43525</v>
      </c>
      <c r="Z6" s="123">
        <v>43556</v>
      </c>
      <c r="AA6" s="123">
        <v>43586</v>
      </c>
      <c r="AB6" s="123">
        <v>43617</v>
      </c>
      <c r="AC6" s="123">
        <v>43647</v>
      </c>
      <c r="AD6" s="123">
        <v>43678</v>
      </c>
    </row>
    <row r="7" spans="2:33" s="120" customFormat="1" ht="45" customHeight="1" x14ac:dyDescent="0.6">
      <c r="B7" s="188" t="s">
        <v>295</v>
      </c>
      <c r="C7" s="124">
        <v>56624.220271488601</v>
      </c>
      <c r="D7" s="124">
        <v>117967.63554406562</v>
      </c>
      <c r="E7" s="124">
        <v>193127.67878944761</v>
      </c>
      <c r="F7" s="124">
        <v>255390.80379547129</v>
      </c>
      <c r="G7" s="124">
        <v>376999.68557509326</v>
      </c>
      <c r="H7" s="124">
        <v>523030.70747242641</v>
      </c>
      <c r="I7" s="124">
        <v>676877.51360646391</v>
      </c>
      <c r="J7" s="124">
        <v>992887.85467138118</v>
      </c>
      <c r="K7" s="124">
        <v>1616310.2998920449</v>
      </c>
      <c r="L7" s="124">
        <v>4298044.002815105</v>
      </c>
      <c r="M7" s="124">
        <v>4867489.4531187257</v>
      </c>
      <c r="N7" s="124">
        <v>3271981.9033287368</v>
      </c>
      <c r="O7" s="124">
        <v>1338902.1958546026</v>
      </c>
      <c r="P7" s="124">
        <v>1095465.4329719476</v>
      </c>
      <c r="Q7" s="124">
        <v>826935.9811450101</v>
      </c>
      <c r="R7" s="124">
        <v>689973.76057132415</v>
      </c>
      <c r="S7" s="124">
        <v>676583.98457318998</v>
      </c>
      <c r="T7" s="124">
        <v>576847.93342199107</v>
      </c>
      <c r="U7" s="124">
        <v>471966.490981629</v>
      </c>
      <c r="V7" s="124">
        <v>413521.60387992248</v>
      </c>
      <c r="W7" s="124">
        <v>338335.85771993652</v>
      </c>
      <c r="X7" s="124"/>
      <c r="Y7" s="124"/>
      <c r="Z7" s="124"/>
      <c r="AA7" s="124"/>
      <c r="AB7" s="124"/>
      <c r="AC7" s="124"/>
      <c r="AD7" s="124"/>
      <c r="AF7" s="138">
        <f>SUM(C7:AD7)</f>
        <v>23675264.999999996</v>
      </c>
    </row>
    <row r="8" spans="2:33" s="120" customFormat="1" ht="45" customHeight="1" x14ac:dyDescent="0.6">
      <c r="B8" s="188" t="s">
        <v>296</v>
      </c>
      <c r="C8" s="124">
        <v>175114.86378680207</v>
      </c>
      <c r="D8" s="124">
        <v>364825.36002527934</v>
      </c>
      <c r="E8" s="124">
        <v>394010.67481348419</v>
      </c>
      <c r="F8" s="124">
        <v>394010.67481348419</v>
      </c>
      <c r="G8" s="124">
        <v>364825.36002527934</v>
      </c>
      <c r="H8" s="124">
        <v>468399.01436132059</v>
      </c>
      <c r="I8" s="124">
        <v>847861.65764429281</v>
      </c>
      <c r="J8" s="124">
        <v>1353915.9757033004</v>
      </c>
      <c r="K8" s="124">
        <v>1166478.4234503673</v>
      </c>
      <c r="L8" s="124">
        <v>1085482.4810335601</v>
      </c>
      <c r="M8" s="124">
        <v>1864165.1249398177</v>
      </c>
      <c r="N8" s="124">
        <v>950010.25940301002</v>
      </c>
      <c r="O8" s="137">
        <v>1338902.1958546026</v>
      </c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F8" s="138">
        <f>SUM(C8:AD8)</f>
        <v>10768002.065854602</v>
      </c>
    </row>
    <row r="9" spans="2:33" s="120" customFormat="1" ht="45" customHeight="1" x14ac:dyDescent="0.6">
      <c r="B9" s="188" t="s">
        <v>297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>
        <v>168558.62039369217</v>
      </c>
      <c r="Q9" s="124">
        <v>1147374.7677693805</v>
      </c>
      <c r="R9" s="124">
        <v>2039280.2462440387</v>
      </c>
      <c r="S9" s="124">
        <v>2872256.3977895603</v>
      </c>
      <c r="T9" s="124">
        <v>2172981.7594556841</v>
      </c>
      <c r="U9" s="124">
        <v>1822036.0732755815</v>
      </c>
      <c r="V9" s="124">
        <v>1447215.8713267797</v>
      </c>
      <c r="W9" s="124">
        <v>739109.55253351212</v>
      </c>
      <c r="X9" s="124">
        <v>372772.20539455675</v>
      </c>
      <c r="Y9" s="124">
        <v>30673.799330222842</v>
      </c>
      <c r="Z9" s="124">
        <v>20449.1995534819</v>
      </c>
      <c r="AA9" s="124">
        <v>33229.868026197779</v>
      </c>
      <c r="AB9" s="124">
        <v>22153.24535079853</v>
      </c>
      <c r="AC9" s="124">
        <v>11502.796621149013</v>
      </c>
      <c r="AD9" s="124">
        <v>7668.5310807660098</v>
      </c>
      <c r="AF9" s="138">
        <f>SUM(C9:AD9)</f>
        <v>12907262.934145402</v>
      </c>
      <c r="AG9" s="138">
        <f>AF8+AF9</f>
        <v>23675265.000000004</v>
      </c>
    </row>
    <row r="10" spans="2:33" s="120" customFormat="1" ht="45" customHeight="1" x14ac:dyDescent="0.6">
      <c r="B10" s="188" t="s">
        <v>298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>
        <v>30814.196237617783</v>
      </c>
      <c r="Q10" s="124">
        <v>76525.522660740709</v>
      </c>
      <c r="R10" s="124">
        <v>385954.99834277411</v>
      </c>
      <c r="S10" s="124">
        <v>825905.39063065476</v>
      </c>
      <c r="T10" s="124">
        <v>1670481.0783330535</v>
      </c>
      <c r="U10" s="124">
        <v>2265649.1348836953</v>
      </c>
      <c r="V10" s="124">
        <v>2947493.3238349743</v>
      </c>
      <c r="W10" s="124">
        <v>1575955.2855081595</v>
      </c>
      <c r="X10" s="124">
        <v>1050636.8570054397</v>
      </c>
      <c r="Y10" s="124">
        <v>622866.32975785795</v>
      </c>
      <c r="Z10" s="124">
        <v>415244.21983857208</v>
      </c>
      <c r="AA10" s="124">
        <v>473869.78679214069</v>
      </c>
      <c r="AB10" s="124">
        <v>315913.19119476055</v>
      </c>
      <c r="AC10" s="124">
        <v>149972.17147497562</v>
      </c>
      <c r="AD10" s="124">
        <v>99981.447649983762</v>
      </c>
      <c r="AF10" s="138">
        <f>SUM(C10:AD10)</f>
        <v>12907262.9341454</v>
      </c>
      <c r="AG10" s="138">
        <f>AF8+AF10</f>
        <v>23675265</v>
      </c>
    </row>
    <row r="11" spans="2:33" s="120" customFormat="1" ht="45" customHeight="1" x14ac:dyDescent="0.6">
      <c r="B11" s="188" t="s">
        <v>299</v>
      </c>
      <c r="C11" s="124">
        <f>C7</f>
        <v>56624.220271488601</v>
      </c>
      <c r="D11" s="124">
        <f>C11+D7</f>
        <v>174591.85581555421</v>
      </c>
      <c r="E11" s="124">
        <f t="shared" ref="E11:W14" si="0">D11+E7</f>
        <v>367719.5346050018</v>
      </c>
      <c r="F11" s="124">
        <f t="shared" si="0"/>
        <v>623110.33840047312</v>
      </c>
      <c r="G11" s="124">
        <f t="shared" si="0"/>
        <v>1000110.0239755664</v>
      </c>
      <c r="H11" s="124">
        <f t="shared" si="0"/>
        <v>1523140.7314479928</v>
      </c>
      <c r="I11" s="124">
        <f t="shared" si="0"/>
        <v>2200018.2450544569</v>
      </c>
      <c r="J11" s="124">
        <f t="shared" si="0"/>
        <v>3192906.0997258378</v>
      </c>
      <c r="K11" s="124">
        <f t="shared" si="0"/>
        <v>4809216.3996178824</v>
      </c>
      <c r="L11" s="124">
        <f t="shared" si="0"/>
        <v>9107260.4024329875</v>
      </c>
      <c r="M11" s="124">
        <f t="shared" si="0"/>
        <v>13974749.855551712</v>
      </c>
      <c r="N11" s="124">
        <f t="shared" si="0"/>
        <v>17246731.758880448</v>
      </c>
      <c r="O11" s="124">
        <f t="shared" si="0"/>
        <v>18585633.954735052</v>
      </c>
      <c r="P11" s="124">
        <f t="shared" si="0"/>
        <v>19681099.387706999</v>
      </c>
      <c r="Q11" s="124">
        <f t="shared" si="0"/>
        <v>20508035.368852008</v>
      </c>
      <c r="R11" s="124">
        <f t="shared" si="0"/>
        <v>21198009.129423331</v>
      </c>
      <c r="S11" s="124">
        <f t="shared" si="0"/>
        <v>21874593.113996521</v>
      </c>
      <c r="T11" s="124">
        <f t="shared" si="0"/>
        <v>22451441.047418512</v>
      </c>
      <c r="U11" s="124">
        <f t="shared" si="0"/>
        <v>22923407.53840014</v>
      </c>
      <c r="V11" s="124">
        <f t="shared" si="0"/>
        <v>23336929.142280061</v>
      </c>
      <c r="W11" s="124">
        <f t="shared" si="0"/>
        <v>23675264.999999996</v>
      </c>
      <c r="X11" s="124"/>
      <c r="Y11" s="124"/>
      <c r="Z11" s="124"/>
      <c r="AA11" s="124"/>
      <c r="AB11" s="124"/>
      <c r="AC11" s="124"/>
      <c r="AD11" s="124"/>
    </row>
    <row r="12" spans="2:33" s="120" customFormat="1" ht="45" customHeight="1" x14ac:dyDescent="0.6">
      <c r="B12" s="188" t="s">
        <v>300</v>
      </c>
      <c r="C12" s="124">
        <f>C8</f>
        <v>175114.86378680207</v>
      </c>
      <c r="D12" s="124">
        <f>C12+D8</f>
        <v>539940.22381208139</v>
      </c>
      <c r="E12" s="124">
        <f t="shared" si="0"/>
        <v>933950.89862556558</v>
      </c>
      <c r="F12" s="124">
        <f t="shared" si="0"/>
        <v>1327961.5734390498</v>
      </c>
      <c r="G12" s="124">
        <f t="shared" si="0"/>
        <v>1692786.9334643292</v>
      </c>
      <c r="H12" s="124">
        <f t="shared" si="0"/>
        <v>2161185.9478256498</v>
      </c>
      <c r="I12" s="124">
        <f t="shared" si="0"/>
        <v>3009047.6054699426</v>
      </c>
      <c r="J12" s="124">
        <f t="shared" si="0"/>
        <v>4362963.581173243</v>
      </c>
      <c r="K12" s="124">
        <f t="shared" si="0"/>
        <v>5529442.0046236105</v>
      </c>
      <c r="L12" s="124">
        <f t="shared" si="0"/>
        <v>6614924.4856571704</v>
      </c>
      <c r="M12" s="124">
        <f t="shared" si="0"/>
        <v>8479089.6105969884</v>
      </c>
      <c r="N12" s="124">
        <f t="shared" si="0"/>
        <v>9429099.8699999992</v>
      </c>
      <c r="O12" s="124">
        <f t="shared" si="0"/>
        <v>10768002.065854602</v>
      </c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</row>
    <row r="13" spans="2:33" s="120" customFormat="1" ht="45" customHeight="1" x14ac:dyDescent="0.6">
      <c r="B13" s="188" t="s">
        <v>301</v>
      </c>
      <c r="C13" s="125">
        <f>C9</f>
        <v>0</v>
      </c>
      <c r="D13" s="125">
        <f>C13+D9</f>
        <v>0</v>
      </c>
      <c r="E13" s="125">
        <f t="shared" si="0"/>
        <v>0</v>
      </c>
      <c r="F13" s="125">
        <f t="shared" si="0"/>
        <v>0</v>
      </c>
      <c r="G13" s="125">
        <f t="shared" si="0"/>
        <v>0</v>
      </c>
      <c r="H13" s="125">
        <f t="shared" si="0"/>
        <v>0</v>
      </c>
      <c r="I13" s="125">
        <f t="shared" si="0"/>
        <v>0</v>
      </c>
      <c r="J13" s="125">
        <f t="shared" si="0"/>
        <v>0</v>
      </c>
      <c r="K13" s="125">
        <f t="shared" si="0"/>
        <v>0</v>
      </c>
      <c r="L13" s="125">
        <f t="shared" si="0"/>
        <v>0</v>
      </c>
      <c r="M13" s="125">
        <f t="shared" si="0"/>
        <v>0</v>
      </c>
      <c r="N13" s="125">
        <f t="shared" si="0"/>
        <v>0</v>
      </c>
      <c r="O13" s="125">
        <f>O12</f>
        <v>10768002.065854602</v>
      </c>
      <c r="P13" s="124">
        <f t="shared" ref="P13:AD14" si="1">O13+P9</f>
        <v>10936560.686248293</v>
      </c>
      <c r="Q13" s="124">
        <f t="shared" si="1"/>
        <v>12083935.454017673</v>
      </c>
      <c r="R13" s="124">
        <f t="shared" si="1"/>
        <v>14123215.700261712</v>
      </c>
      <c r="S13" s="124">
        <f t="shared" si="1"/>
        <v>16995472.098051272</v>
      </c>
      <c r="T13" s="124">
        <f t="shared" si="1"/>
        <v>19168453.857506957</v>
      </c>
      <c r="U13" s="124">
        <f t="shared" si="1"/>
        <v>20990489.930782538</v>
      </c>
      <c r="V13" s="124">
        <f t="shared" si="1"/>
        <v>22437705.802109316</v>
      </c>
      <c r="W13" s="124">
        <f t="shared" si="1"/>
        <v>23176815.354642827</v>
      </c>
      <c r="X13" s="124">
        <f t="shared" si="1"/>
        <v>23549587.560037382</v>
      </c>
      <c r="Y13" s="124">
        <f t="shared" si="1"/>
        <v>23580261.359367605</v>
      </c>
      <c r="Z13" s="124">
        <f t="shared" si="1"/>
        <v>23600710.558921088</v>
      </c>
      <c r="AA13" s="124">
        <f t="shared" si="1"/>
        <v>23633940.426947284</v>
      </c>
      <c r="AB13" s="124">
        <f t="shared" si="1"/>
        <v>23656093.672298081</v>
      </c>
      <c r="AC13" s="124">
        <f t="shared" si="1"/>
        <v>23667596.468919229</v>
      </c>
      <c r="AD13" s="124">
        <f t="shared" si="1"/>
        <v>23675264.999999996</v>
      </c>
    </row>
    <row r="14" spans="2:33" s="120" customFormat="1" ht="45" customHeight="1" x14ac:dyDescent="0.6">
      <c r="B14" s="188" t="s">
        <v>302</v>
      </c>
      <c r="C14" s="125">
        <f>C10</f>
        <v>0</v>
      </c>
      <c r="D14" s="125">
        <f>C14+D10</f>
        <v>0</v>
      </c>
      <c r="E14" s="125">
        <f t="shared" si="0"/>
        <v>0</v>
      </c>
      <c r="F14" s="125">
        <f t="shared" si="0"/>
        <v>0</v>
      </c>
      <c r="G14" s="125">
        <f t="shared" si="0"/>
        <v>0</v>
      </c>
      <c r="H14" s="125">
        <f t="shared" si="0"/>
        <v>0</v>
      </c>
      <c r="I14" s="125">
        <f t="shared" si="0"/>
        <v>0</v>
      </c>
      <c r="J14" s="125">
        <f t="shared" si="0"/>
        <v>0</v>
      </c>
      <c r="K14" s="125">
        <f t="shared" si="0"/>
        <v>0</v>
      </c>
      <c r="L14" s="125">
        <f t="shared" si="0"/>
        <v>0</v>
      </c>
      <c r="M14" s="125">
        <f t="shared" si="0"/>
        <v>0</v>
      </c>
      <c r="N14" s="125">
        <f t="shared" si="0"/>
        <v>0</v>
      </c>
      <c r="O14" s="125">
        <f>O13</f>
        <v>10768002.065854602</v>
      </c>
      <c r="P14" s="124">
        <f t="shared" si="1"/>
        <v>10798816.26209222</v>
      </c>
      <c r="Q14" s="124">
        <f t="shared" si="1"/>
        <v>10875341.784752961</v>
      </c>
      <c r="R14" s="124">
        <f t="shared" si="1"/>
        <v>11261296.783095736</v>
      </c>
      <c r="S14" s="124">
        <f t="shared" si="1"/>
        <v>12087202.173726391</v>
      </c>
      <c r="T14" s="124">
        <f t="shared" si="1"/>
        <v>13757683.252059445</v>
      </c>
      <c r="U14" s="124">
        <f t="shared" si="1"/>
        <v>16023332.386943139</v>
      </c>
      <c r="V14" s="124">
        <f t="shared" si="1"/>
        <v>18970825.710778113</v>
      </c>
      <c r="W14" s="124">
        <f t="shared" si="1"/>
        <v>20546780.996286273</v>
      </c>
      <c r="X14" s="124">
        <f t="shared" si="1"/>
        <v>21597417.853291713</v>
      </c>
      <c r="Y14" s="124">
        <f t="shared" si="1"/>
        <v>22220284.183049571</v>
      </c>
      <c r="Z14" s="124">
        <f t="shared" si="1"/>
        <v>22635528.402888142</v>
      </c>
      <c r="AA14" s="124">
        <f t="shared" si="1"/>
        <v>23109398.189680282</v>
      </c>
      <c r="AB14" s="124">
        <f t="shared" si="1"/>
        <v>23425311.380875044</v>
      </c>
      <c r="AC14" s="124">
        <f t="shared" si="1"/>
        <v>23575283.552350018</v>
      </c>
      <c r="AD14" s="124">
        <f t="shared" si="1"/>
        <v>23675265.000000004</v>
      </c>
    </row>
    <row r="15" spans="2:33" s="120" customFormat="1" ht="45" customHeight="1" x14ac:dyDescent="0.6">
      <c r="B15" s="189" t="s">
        <v>331</v>
      </c>
      <c r="C15" s="123">
        <v>42856</v>
      </c>
      <c r="D15" s="123">
        <v>42887</v>
      </c>
      <c r="E15" s="123">
        <v>42917</v>
      </c>
      <c r="F15" s="123">
        <v>42948</v>
      </c>
      <c r="G15" s="123">
        <v>42979</v>
      </c>
      <c r="H15" s="123">
        <v>43009</v>
      </c>
      <c r="I15" s="123">
        <v>43040</v>
      </c>
      <c r="J15" s="123">
        <v>43070</v>
      </c>
      <c r="K15" s="123">
        <v>43101</v>
      </c>
      <c r="L15" s="123">
        <v>43132</v>
      </c>
      <c r="M15" s="146">
        <v>43160</v>
      </c>
      <c r="N15" s="146">
        <v>43191</v>
      </c>
      <c r="O15" s="146">
        <v>43221</v>
      </c>
      <c r="P15" s="123">
        <v>43252</v>
      </c>
      <c r="Q15" s="123">
        <v>43282</v>
      </c>
      <c r="R15" s="123">
        <v>43313</v>
      </c>
      <c r="S15" s="123">
        <v>43344</v>
      </c>
      <c r="T15" s="123">
        <v>43374</v>
      </c>
      <c r="U15" s="123">
        <v>43405</v>
      </c>
      <c r="V15" s="123">
        <v>43435</v>
      </c>
      <c r="W15" s="123">
        <v>43466</v>
      </c>
      <c r="X15" s="123">
        <v>43497</v>
      </c>
      <c r="Y15" s="123">
        <v>43525</v>
      </c>
      <c r="Z15" s="123">
        <v>43556</v>
      </c>
      <c r="AA15" s="123">
        <v>43586</v>
      </c>
      <c r="AB15" s="123">
        <v>43617</v>
      </c>
      <c r="AC15" s="123">
        <v>43647</v>
      </c>
      <c r="AD15" s="123">
        <v>43678</v>
      </c>
    </row>
    <row r="16" spans="2:33" s="120" customFormat="1" ht="45" customHeight="1" x14ac:dyDescent="0.6">
      <c r="B16" s="190" t="s">
        <v>303</v>
      </c>
      <c r="C16" s="126">
        <f t="shared" ref="C16:W16" si="2">C7/$E$5</f>
        <v>2.3917037579722382E-3</v>
      </c>
      <c r="D16" s="126">
        <f t="shared" si="2"/>
        <v>4.9827377030020837E-3</v>
      </c>
      <c r="E16" s="126">
        <f t="shared" si="2"/>
        <v>8.1573608062865451E-3</v>
      </c>
      <c r="F16" s="126">
        <f t="shared" si="2"/>
        <v>1.0787241612521392E-2</v>
      </c>
      <c r="G16" s="126">
        <f t="shared" si="2"/>
        <v>1.5923778913355068E-2</v>
      </c>
      <c r="H16" s="126">
        <f t="shared" si="2"/>
        <v>2.2091862856547812E-2</v>
      </c>
      <c r="I16" s="126">
        <f t="shared" si="2"/>
        <v>2.8590071266634771E-2</v>
      </c>
      <c r="J16" s="126">
        <f t="shared" si="2"/>
        <v>4.1937771537990436E-2</v>
      </c>
      <c r="K16" s="126">
        <f t="shared" si="2"/>
        <v>6.8269998240443983E-2</v>
      </c>
      <c r="L16" s="126">
        <f t="shared" si="2"/>
        <v>0.18154153724636682</v>
      </c>
      <c r="M16" s="126">
        <f t="shared" si="2"/>
        <v>0.20559387416017205</v>
      </c>
      <c r="N16" s="126">
        <f t="shared" si="2"/>
        <v>0.13820254613110927</v>
      </c>
      <c r="O16" s="126">
        <f t="shared" si="2"/>
        <v>5.6552786034479559E-2</v>
      </c>
      <c r="P16" s="126">
        <f t="shared" si="2"/>
        <v>4.6270461300937815E-2</v>
      </c>
      <c r="Q16" s="126">
        <f t="shared" si="2"/>
        <v>3.4928267165964567E-2</v>
      </c>
      <c r="R16" s="126">
        <f t="shared" si="2"/>
        <v>2.9143232845390502E-2</v>
      </c>
      <c r="S16" s="126">
        <f t="shared" si="2"/>
        <v>2.8577673135789187E-2</v>
      </c>
      <c r="T16" s="126">
        <f t="shared" si="2"/>
        <v>2.4365004295495363E-2</v>
      </c>
      <c r="U16" s="126">
        <f t="shared" si="2"/>
        <v>1.9935003514496206E-2</v>
      </c>
      <c r="V16" s="126">
        <f t="shared" si="2"/>
        <v>1.7466398111274466E-2</v>
      </c>
      <c r="W16" s="126">
        <f t="shared" si="2"/>
        <v>1.4290689363770016E-2</v>
      </c>
      <c r="X16" s="126"/>
      <c r="Y16" s="126"/>
      <c r="Z16" s="126"/>
      <c r="AA16" s="126"/>
      <c r="AB16" s="126"/>
      <c r="AC16" s="126"/>
      <c r="AD16" s="126"/>
    </row>
    <row r="17" spans="2:30" s="120" customFormat="1" ht="45" customHeight="1" x14ac:dyDescent="0.6">
      <c r="B17" s="190" t="s">
        <v>304</v>
      </c>
      <c r="C17" s="126">
        <f t="shared" ref="C17:O17" si="3">C8/$E$5</f>
        <v>7.3965323634942234E-3</v>
      </c>
      <c r="D17" s="126">
        <f t="shared" si="3"/>
        <v>1.5409557613200078E-2</v>
      </c>
      <c r="E17" s="126">
        <f t="shared" si="3"/>
        <v>1.6642292063615092E-2</v>
      </c>
      <c r="F17" s="126">
        <f t="shared" si="3"/>
        <v>1.6642292063615092E-2</v>
      </c>
      <c r="G17" s="126">
        <f t="shared" si="3"/>
        <v>1.5409557613200078E-2</v>
      </c>
      <c r="H17" s="126">
        <f t="shared" si="3"/>
        <v>1.9784319810626009E-2</v>
      </c>
      <c r="I17" s="126">
        <f t="shared" si="3"/>
        <v>3.5812129564095387E-2</v>
      </c>
      <c r="J17" s="126">
        <f t="shared" si="3"/>
        <v>5.7186940703865423E-2</v>
      </c>
      <c r="K17" s="126">
        <f t="shared" si="3"/>
        <v>4.9269920461307078E-2</v>
      </c>
      <c r="L17" s="126">
        <f t="shared" si="3"/>
        <v>4.5848799624146133E-2</v>
      </c>
      <c r="M17" s="126">
        <f t="shared" si="3"/>
        <v>7.8738933859444346E-2</v>
      </c>
      <c r="N17" s="126">
        <f t="shared" si="3"/>
        <v>4.012670014054795E-2</v>
      </c>
      <c r="O17" s="126">
        <f t="shared" si="3"/>
        <v>5.6552786034479559E-2</v>
      </c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</row>
    <row r="18" spans="2:30" s="120" customFormat="1" ht="45" customHeight="1" x14ac:dyDescent="0.6">
      <c r="B18" s="190" t="s">
        <v>305</v>
      </c>
      <c r="C18" s="127">
        <f t="shared" ref="C18:O18" si="4">C9/$E$5</f>
        <v>0</v>
      </c>
      <c r="D18" s="127">
        <f t="shared" si="4"/>
        <v>0</v>
      </c>
      <c r="E18" s="127">
        <f t="shared" si="4"/>
        <v>0</v>
      </c>
      <c r="F18" s="127">
        <f t="shared" si="4"/>
        <v>0</v>
      </c>
      <c r="G18" s="127">
        <f t="shared" si="4"/>
        <v>0</v>
      </c>
      <c r="H18" s="127">
        <f t="shared" si="4"/>
        <v>0</v>
      </c>
      <c r="I18" s="127">
        <f t="shared" si="4"/>
        <v>0</v>
      </c>
      <c r="J18" s="127">
        <f t="shared" si="4"/>
        <v>0</v>
      </c>
      <c r="K18" s="127">
        <f t="shared" si="4"/>
        <v>0</v>
      </c>
      <c r="L18" s="127">
        <f t="shared" si="4"/>
        <v>0</v>
      </c>
      <c r="M18" s="127">
        <f t="shared" si="4"/>
        <v>0</v>
      </c>
      <c r="N18" s="127">
        <f t="shared" si="4"/>
        <v>0</v>
      </c>
      <c r="O18" s="127">
        <f t="shared" si="4"/>
        <v>0</v>
      </c>
      <c r="P18" s="126">
        <f t="shared" ref="P18:AD18" si="5">P9/$E$5</f>
        <v>7.1196086039033634E-3</v>
      </c>
      <c r="Q18" s="126">
        <f t="shared" si="5"/>
        <v>4.8463016898411926E-2</v>
      </c>
      <c r="R18" s="126">
        <f t="shared" si="5"/>
        <v>8.6135477100004521E-2</v>
      </c>
      <c r="S18" s="126">
        <f t="shared" si="5"/>
        <v>0.1213188700438859</v>
      </c>
      <c r="T18" s="126">
        <f t="shared" si="5"/>
        <v>9.1782785090502014E-2</v>
      </c>
      <c r="U18" s="126">
        <f t="shared" si="5"/>
        <v>7.6959479578183457E-2</v>
      </c>
      <c r="V18" s="126">
        <f t="shared" si="5"/>
        <v>6.1127758076911905E-2</v>
      </c>
      <c r="W18" s="126">
        <f t="shared" si="5"/>
        <v>3.1218639053607725E-2</v>
      </c>
      <c r="X18" s="126">
        <f t="shared" si="5"/>
        <v>1.574521786322378E-2</v>
      </c>
      <c r="Y18" s="126">
        <f t="shared" si="5"/>
        <v>1.2956053218505829E-3</v>
      </c>
      <c r="Z18" s="126">
        <f t="shared" si="5"/>
        <v>8.6373688123372221E-4</v>
      </c>
      <c r="AA18" s="126">
        <f t="shared" si="5"/>
        <v>1.4035690002286258E-3</v>
      </c>
      <c r="AB18" s="126">
        <f t="shared" si="5"/>
        <v>9.3571266681908444E-4</v>
      </c>
      <c r="AC18" s="126">
        <f t="shared" si="5"/>
        <v>4.8585714335822695E-4</v>
      </c>
      <c r="AD18" s="126">
        <f t="shared" si="5"/>
        <v>3.2390476223881804E-4</v>
      </c>
    </row>
    <row r="19" spans="2:30" s="120" customFormat="1" ht="45" customHeight="1" x14ac:dyDescent="0.6">
      <c r="B19" s="190" t="s">
        <v>306</v>
      </c>
      <c r="C19" s="127">
        <f t="shared" ref="C19:O19" si="6">C10/$E$5</f>
        <v>0</v>
      </c>
      <c r="D19" s="127">
        <f t="shared" si="6"/>
        <v>0</v>
      </c>
      <c r="E19" s="127">
        <f t="shared" si="6"/>
        <v>0</v>
      </c>
      <c r="F19" s="127">
        <f t="shared" si="6"/>
        <v>0</v>
      </c>
      <c r="G19" s="127">
        <f t="shared" si="6"/>
        <v>0</v>
      </c>
      <c r="H19" s="127">
        <f t="shared" si="6"/>
        <v>0</v>
      </c>
      <c r="I19" s="127">
        <f t="shared" si="6"/>
        <v>0</v>
      </c>
      <c r="J19" s="127">
        <f t="shared" si="6"/>
        <v>0</v>
      </c>
      <c r="K19" s="127">
        <f t="shared" si="6"/>
        <v>0</v>
      </c>
      <c r="L19" s="127">
        <f t="shared" si="6"/>
        <v>0</v>
      </c>
      <c r="M19" s="127">
        <f t="shared" si="6"/>
        <v>0</v>
      </c>
      <c r="N19" s="127">
        <f t="shared" si="6"/>
        <v>0</v>
      </c>
      <c r="O19" s="127">
        <f t="shared" si="6"/>
        <v>0</v>
      </c>
      <c r="P19" s="126">
        <f t="shared" ref="P19:AD19" si="7">P10/$E$5</f>
        <v>1.3015354310761795E-3</v>
      </c>
      <c r="Q19" s="126">
        <f t="shared" si="7"/>
        <v>3.2322984625828143E-3</v>
      </c>
      <c r="R19" s="126">
        <f t="shared" si="7"/>
        <v>1.630203498642039E-2</v>
      </c>
      <c r="S19" s="126">
        <f t="shared" si="7"/>
        <v>3.4884736902866968E-2</v>
      </c>
      <c r="T19" s="126">
        <f t="shared" si="7"/>
        <v>7.0558073091602294E-2</v>
      </c>
      <c r="U19" s="126">
        <f t="shared" si="7"/>
        <v>9.5696885964473691E-2</v>
      </c>
      <c r="V19" s="126">
        <f t="shared" si="7"/>
        <v>0.12449674053637728</v>
      </c>
      <c r="W19" s="126">
        <f t="shared" si="7"/>
        <v>6.6565476057318024E-2</v>
      </c>
      <c r="X19" s="126">
        <f t="shared" si="7"/>
        <v>4.4376984038212018E-2</v>
      </c>
      <c r="Y19" s="126">
        <f t="shared" si="7"/>
        <v>2.6308737399892163E-2</v>
      </c>
      <c r="Z19" s="126">
        <f t="shared" si="7"/>
        <v>1.753915826659478E-2</v>
      </c>
      <c r="AA19" s="126">
        <f t="shared" si="7"/>
        <v>2.0015395257123446E-2</v>
      </c>
      <c r="AB19" s="126">
        <f t="shared" si="7"/>
        <v>1.3343596838082301E-2</v>
      </c>
      <c r="AC19" s="126">
        <f t="shared" si="7"/>
        <v>6.3345509110447392E-3</v>
      </c>
      <c r="AD19" s="126">
        <f t="shared" si="7"/>
        <v>4.2230339406964931E-3</v>
      </c>
    </row>
    <row r="20" spans="2:30" s="120" customFormat="1" ht="45" customHeight="1" x14ac:dyDescent="0.6">
      <c r="B20" s="190" t="s">
        <v>307</v>
      </c>
      <c r="C20" s="126">
        <f t="shared" ref="C20:O20" si="8">C11/$E$5</f>
        <v>2.3917037579722382E-3</v>
      </c>
      <c r="D20" s="126">
        <f t="shared" si="8"/>
        <v>7.374441460974321E-3</v>
      </c>
      <c r="E20" s="126">
        <f t="shared" si="8"/>
        <v>1.5531802267260865E-2</v>
      </c>
      <c r="F20" s="126">
        <f t="shared" si="8"/>
        <v>2.6319043879782258E-2</v>
      </c>
      <c r="G20" s="126">
        <f t="shared" si="8"/>
        <v>4.2242822793137326E-2</v>
      </c>
      <c r="H20" s="126">
        <f t="shared" si="8"/>
        <v>6.4334685649685142E-2</v>
      </c>
      <c r="I20" s="126">
        <f t="shared" si="8"/>
        <v>9.292475691631992E-2</v>
      </c>
      <c r="J20" s="126">
        <f t="shared" si="8"/>
        <v>0.13486252845431035</v>
      </c>
      <c r="K20" s="126">
        <f t="shared" si="8"/>
        <v>0.20313252669475432</v>
      </c>
      <c r="L20" s="126">
        <f t="shared" si="8"/>
        <v>0.38467406394112114</v>
      </c>
      <c r="M20" s="126">
        <f t="shared" si="8"/>
        <v>0.59026793810129319</v>
      </c>
      <c r="N20" s="126">
        <f t="shared" si="8"/>
        <v>0.72847048423240235</v>
      </c>
      <c r="O20" s="126">
        <f t="shared" si="8"/>
        <v>0.78502327026688201</v>
      </c>
      <c r="P20" s="126">
        <f t="shared" ref="P20:AD20" si="9">P11/$E$5</f>
        <v>0.83129373156781983</v>
      </c>
      <c r="Q20" s="126">
        <f t="shared" si="9"/>
        <v>0.86622199873378436</v>
      </c>
      <c r="R20" s="126">
        <f t="shared" si="9"/>
        <v>0.8953652315791748</v>
      </c>
      <c r="S20" s="126">
        <f t="shared" si="9"/>
        <v>0.92394290471496399</v>
      </c>
      <c r="T20" s="126">
        <f t="shared" si="9"/>
        <v>0.94830790901045936</v>
      </c>
      <c r="U20" s="126">
        <f t="shared" si="9"/>
        <v>0.96824291252495542</v>
      </c>
      <c r="V20" s="126">
        <f t="shared" si="9"/>
        <v>0.98570931063622991</v>
      </c>
      <c r="W20" s="126">
        <f t="shared" si="9"/>
        <v>0.99999999999999989</v>
      </c>
      <c r="X20" s="127">
        <f t="shared" si="9"/>
        <v>0</v>
      </c>
      <c r="Y20" s="127">
        <f t="shared" si="9"/>
        <v>0</v>
      </c>
      <c r="Z20" s="127">
        <f t="shared" si="9"/>
        <v>0</v>
      </c>
      <c r="AA20" s="127">
        <f t="shared" si="9"/>
        <v>0</v>
      </c>
      <c r="AB20" s="127">
        <f t="shared" si="9"/>
        <v>0</v>
      </c>
      <c r="AC20" s="127">
        <f t="shared" si="9"/>
        <v>0</v>
      </c>
      <c r="AD20" s="127">
        <f t="shared" si="9"/>
        <v>0</v>
      </c>
    </row>
    <row r="21" spans="2:30" s="120" customFormat="1" ht="45" customHeight="1" x14ac:dyDescent="0.6">
      <c r="B21" s="190" t="s">
        <v>308</v>
      </c>
      <c r="C21" s="126">
        <f t="shared" ref="C21:O21" si="10">C12/$E$5</f>
        <v>7.3965323634942234E-3</v>
      </c>
      <c r="D21" s="126">
        <f t="shared" si="10"/>
        <v>2.28060899766943E-2</v>
      </c>
      <c r="E21" s="126">
        <f t="shared" si="10"/>
        <v>3.9448382040309392E-2</v>
      </c>
      <c r="F21" s="126">
        <f t="shared" si="10"/>
        <v>5.6090674103924487E-2</v>
      </c>
      <c r="G21" s="126">
        <f t="shared" si="10"/>
        <v>7.1500231717124565E-2</v>
      </c>
      <c r="H21" s="126">
        <f t="shared" si="10"/>
        <v>9.1284551527750571E-2</v>
      </c>
      <c r="I21" s="126">
        <f t="shared" si="10"/>
        <v>0.12709668109184596</v>
      </c>
      <c r="J21" s="126">
        <f t="shared" si="10"/>
        <v>0.18428362179571139</v>
      </c>
      <c r="K21" s="126">
        <f t="shared" si="10"/>
        <v>0.23355354225701846</v>
      </c>
      <c r="L21" s="126">
        <f t="shared" si="10"/>
        <v>0.27940234188116458</v>
      </c>
      <c r="M21" s="126">
        <f t="shared" si="10"/>
        <v>0.35814127574060894</v>
      </c>
      <c r="N21" s="126">
        <f t="shared" si="10"/>
        <v>0.39826797588115692</v>
      </c>
      <c r="O21" s="139">
        <f t="shared" si="10"/>
        <v>0.45482076191563647</v>
      </c>
      <c r="P21" s="127">
        <f t="shared" ref="P21:AD21" si="11">P12/$E$5</f>
        <v>0</v>
      </c>
      <c r="Q21" s="127">
        <f t="shared" si="11"/>
        <v>0</v>
      </c>
      <c r="R21" s="127">
        <f t="shared" si="11"/>
        <v>0</v>
      </c>
      <c r="S21" s="127">
        <f t="shared" si="11"/>
        <v>0</v>
      </c>
      <c r="T21" s="127">
        <f t="shared" si="11"/>
        <v>0</v>
      </c>
      <c r="U21" s="127">
        <f t="shared" si="11"/>
        <v>0</v>
      </c>
      <c r="V21" s="127">
        <f t="shared" si="11"/>
        <v>0</v>
      </c>
      <c r="W21" s="127">
        <f t="shared" si="11"/>
        <v>0</v>
      </c>
      <c r="X21" s="127">
        <f t="shared" si="11"/>
        <v>0</v>
      </c>
      <c r="Y21" s="127">
        <f t="shared" si="11"/>
        <v>0</v>
      </c>
      <c r="Z21" s="127">
        <f t="shared" si="11"/>
        <v>0</v>
      </c>
      <c r="AA21" s="127">
        <f t="shared" si="11"/>
        <v>0</v>
      </c>
      <c r="AB21" s="127">
        <f t="shared" si="11"/>
        <v>0</v>
      </c>
      <c r="AC21" s="127">
        <f t="shared" si="11"/>
        <v>0</v>
      </c>
      <c r="AD21" s="127">
        <f t="shared" si="11"/>
        <v>0</v>
      </c>
    </row>
    <row r="22" spans="2:30" s="120" customFormat="1" ht="45" customHeight="1" x14ac:dyDescent="0.6">
      <c r="B22" s="190" t="s">
        <v>309</v>
      </c>
      <c r="C22" s="127">
        <f t="shared" ref="C22:O22" si="12">C13/$E$5</f>
        <v>0</v>
      </c>
      <c r="D22" s="127">
        <f t="shared" si="12"/>
        <v>0</v>
      </c>
      <c r="E22" s="127">
        <f t="shared" si="12"/>
        <v>0</v>
      </c>
      <c r="F22" s="127">
        <f t="shared" si="12"/>
        <v>0</v>
      </c>
      <c r="G22" s="127">
        <f t="shared" si="12"/>
        <v>0</v>
      </c>
      <c r="H22" s="127">
        <f t="shared" si="12"/>
        <v>0</v>
      </c>
      <c r="I22" s="127">
        <f t="shared" si="12"/>
        <v>0</v>
      </c>
      <c r="J22" s="127">
        <f t="shared" si="12"/>
        <v>0</v>
      </c>
      <c r="K22" s="127">
        <f t="shared" si="12"/>
        <v>0</v>
      </c>
      <c r="L22" s="127">
        <f t="shared" si="12"/>
        <v>0</v>
      </c>
      <c r="M22" s="127">
        <f t="shared" si="12"/>
        <v>0</v>
      </c>
      <c r="N22" s="127">
        <f t="shared" si="12"/>
        <v>0</v>
      </c>
      <c r="O22" s="127">
        <f t="shared" si="12"/>
        <v>0.45482076191563647</v>
      </c>
      <c r="P22" s="126">
        <f t="shared" ref="P22:AD22" si="13">P13/$E$5</f>
        <v>0.46194037051953984</v>
      </c>
      <c r="Q22" s="126">
        <f t="shared" si="13"/>
        <v>0.51040338741795177</v>
      </c>
      <c r="R22" s="126">
        <f t="shared" si="13"/>
        <v>0.59653886451795624</v>
      </c>
      <c r="S22" s="126">
        <f t="shared" si="13"/>
        <v>0.71785773456184221</v>
      </c>
      <c r="T22" s="126">
        <f t="shared" si="13"/>
        <v>0.80964051965234418</v>
      </c>
      <c r="U22" s="126">
        <f t="shared" si="13"/>
        <v>0.88659999923052768</v>
      </c>
      <c r="V22" s="126">
        <f t="shared" si="13"/>
        <v>0.94772775730743952</v>
      </c>
      <c r="W22" s="126">
        <f t="shared" si="13"/>
        <v>0.97894639636104719</v>
      </c>
      <c r="X22" s="126">
        <f t="shared" si="13"/>
        <v>0.99469161422427088</v>
      </c>
      <c r="Y22" s="126">
        <f t="shared" si="13"/>
        <v>0.99598721954612146</v>
      </c>
      <c r="Z22" s="126">
        <f t="shared" si="13"/>
        <v>0.99685095642735522</v>
      </c>
      <c r="AA22" s="126">
        <f t="shared" si="13"/>
        <v>0.99825452542758375</v>
      </c>
      <c r="AB22" s="126">
        <f t="shared" si="13"/>
        <v>0.99919023809440277</v>
      </c>
      <c r="AC22" s="126">
        <f t="shared" si="13"/>
        <v>0.99967609523776091</v>
      </c>
      <c r="AD22" s="126">
        <f t="shared" si="13"/>
        <v>0.99999999999999989</v>
      </c>
    </row>
    <row r="23" spans="2:30" s="120" customFormat="1" ht="45" customHeight="1" x14ac:dyDescent="0.6">
      <c r="B23" s="190" t="s">
        <v>310</v>
      </c>
      <c r="C23" s="127">
        <f t="shared" ref="C23:O23" si="14">C14/$E$5</f>
        <v>0</v>
      </c>
      <c r="D23" s="127">
        <f t="shared" si="14"/>
        <v>0</v>
      </c>
      <c r="E23" s="127">
        <f t="shared" si="14"/>
        <v>0</v>
      </c>
      <c r="F23" s="127">
        <f t="shared" si="14"/>
        <v>0</v>
      </c>
      <c r="G23" s="127">
        <f t="shared" si="14"/>
        <v>0</v>
      </c>
      <c r="H23" s="127">
        <f t="shared" si="14"/>
        <v>0</v>
      </c>
      <c r="I23" s="127">
        <f t="shared" si="14"/>
        <v>0</v>
      </c>
      <c r="J23" s="127">
        <f t="shared" si="14"/>
        <v>0</v>
      </c>
      <c r="K23" s="127">
        <f t="shared" si="14"/>
        <v>0</v>
      </c>
      <c r="L23" s="127">
        <f t="shared" si="14"/>
        <v>0</v>
      </c>
      <c r="M23" s="127">
        <f t="shared" si="14"/>
        <v>0</v>
      </c>
      <c r="N23" s="127">
        <f t="shared" si="14"/>
        <v>0</v>
      </c>
      <c r="O23" s="127">
        <f t="shared" si="14"/>
        <v>0.45482076191563647</v>
      </c>
      <c r="P23" s="126">
        <f t="shared" ref="P23:AD23" si="15">P14/$E$5</f>
        <v>0.45612229734671267</v>
      </c>
      <c r="Q23" s="126">
        <f t="shared" si="15"/>
        <v>0.45935459580929555</v>
      </c>
      <c r="R23" s="126">
        <f t="shared" si="15"/>
        <v>0.47565663079571596</v>
      </c>
      <c r="S23" s="126">
        <f t="shared" si="15"/>
        <v>0.51054136769858294</v>
      </c>
      <c r="T23" s="126">
        <f t="shared" si="15"/>
        <v>0.58109944079018527</v>
      </c>
      <c r="U23" s="126">
        <f t="shared" si="15"/>
        <v>0.67679632675465884</v>
      </c>
      <c r="V23" s="126">
        <f t="shared" si="15"/>
        <v>0.80129306729103622</v>
      </c>
      <c r="W23" s="126">
        <f t="shared" si="15"/>
        <v>0.86785854334835422</v>
      </c>
      <c r="X23" s="126">
        <f t="shared" si="15"/>
        <v>0.91223552738656621</v>
      </c>
      <c r="Y23" s="126">
        <f t="shared" si="15"/>
        <v>0.93854426478645836</v>
      </c>
      <c r="Z23" s="126">
        <f t="shared" si="15"/>
        <v>0.95608342305305316</v>
      </c>
      <c r="AA23" s="126">
        <f t="shared" si="15"/>
        <v>0.97609881831017653</v>
      </c>
      <c r="AB23" s="126">
        <f t="shared" si="15"/>
        <v>0.98944241514825892</v>
      </c>
      <c r="AC23" s="126">
        <f t="shared" si="15"/>
        <v>0.99577696605930355</v>
      </c>
      <c r="AD23" s="126">
        <f t="shared" si="15"/>
        <v>1.0000000000000002</v>
      </c>
    </row>
    <row r="24" spans="2:30" ht="26.25" x14ac:dyDescent="0.4">
      <c r="B24" s="115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7"/>
    </row>
    <row r="25" spans="2:30" s="114" customFormat="1" ht="26.25" x14ac:dyDescent="0.4"/>
    <row r="26" spans="2:30" s="114" customFormat="1" ht="26.25" x14ac:dyDescent="0.4"/>
    <row r="27" spans="2:30" s="114" customFormat="1" ht="26.25" x14ac:dyDescent="0.4"/>
    <row r="28" spans="2:30" s="114" customFormat="1" ht="26.25" x14ac:dyDescent="0.4">
      <c r="C28" s="118">
        <f>C25/100</f>
        <v>0</v>
      </c>
      <c r="D28" s="118">
        <f t="shared" ref="D28:Q28" si="16">D25/100</f>
        <v>0</v>
      </c>
      <c r="E28" s="118">
        <f t="shared" si="16"/>
        <v>0</v>
      </c>
      <c r="F28" s="118">
        <f t="shared" si="16"/>
        <v>0</v>
      </c>
      <c r="G28" s="118">
        <f t="shared" si="16"/>
        <v>0</v>
      </c>
      <c r="H28" s="118">
        <f t="shared" si="16"/>
        <v>0</v>
      </c>
      <c r="I28" s="118">
        <f t="shared" si="16"/>
        <v>0</v>
      </c>
      <c r="J28" s="118">
        <f t="shared" si="16"/>
        <v>0</v>
      </c>
      <c r="K28" s="118">
        <f t="shared" si="16"/>
        <v>0</v>
      </c>
      <c r="L28" s="118">
        <f t="shared" si="16"/>
        <v>0</v>
      </c>
      <c r="M28" s="118">
        <f t="shared" si="16"/>
        <v>0</v>
      </c>
      <c r="N28" s="118">
        <f t="shared" si="16"/>
        <v>0</v>
      </c>
      <c r="O28" s="118">
        <f t="shared" si="16"/>
        <v>0</v>
      </c>
      <c r="P28" s="118">
        <f t="shared" si="16"/>
        <v>0</v>
      </c>
      <c r="Q28" s="118">
        <f t="shared" si="16"/>
        <v>0</v>
      </c>
      <c r="R28" s="118">
        <f>R25/100</f>
        <v>0</v>
      </c>
      <c r="S28" s="118">
        <f>S25/100</f>
        <v>0</v>
      </c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>
        <f>AD25/100</f>
        <v>0</v>
      </c>
    </row>
    <row r="29" spans="2:30" s="114" customFormat="1" ht="26.25" x14ac:dyDescent="0.4">
      <c r="C29" s="118">
        <f>C28</f>
        <v>0</v>
      </c>
      <c r="D29" s="118">
        <f>C29+D28</f>
        <v>0</v>
      </c>
      <c r="E29" s="118">
        <f t="shared" ref="E29:Q29" si="17">D29+E28</f>
        <v>0</v>
      </c>
      <c r="F29" s="118">
        <f t="shared" si="17"/>
        <v>0</v>
      </c>
      <c r="G29" s="118">
        <f t="shared" si="17"/>
        <v>0</v>
      </c>
      <c r="H29" s="118">
        <f t="shared" si="17"/>
        <v>0</v>
      </c>
      <c r="I29" s="118">
        <f t="shared" si="17"/>
        <v>0</v>
      </c>
      <c r="J29" s="118">
        <f t="shared" si="17"/>
        <v>0</v>
      </c>
      <c r="K29" s="118">
        <f t="shared" si="17"/>
        <v>0</v>
      </c>
      <c r="L29" s="118">
        <f t="shared" si="17"/>
        <v>0</v>
      </c>
      <c r="M29" s="118">
        <f t="shared" si="17"/>
        <v>0</v>
      </c>
      <c r="N29" s="118">
        <f t="shared" si="17"/>
        <v>0</v>
      </c>
      <c r="O29" s="118">
        <f t="shared" si="17"/>
        <v>0</v>
      </c>
      <c r="P29" s="118">
        <f t="shared" si="17"/>
        <v>0</v>
      </c>
      <c r="Q29" s="118">
        <f t="shared" si="17"/>
        <v>0</v>
      </c>
      <c r="R29" s="118">
        <f>Q29+R28</f>
        <v>0</v>
      </c>
      <c r="S29" s="118">
        <f>R29+S28</f>
        <v>0</v>
      </c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>
        <f>S29+AD28</f>
        <v>0</v>
      </c>
    </row>
    <row r="30" spans="2:30" s="114" customFormat="1" ht="26.25" x14ac:dyDescent="0.4"/>
    <row r="31" spans="2:30" s="114" customFormat="1" ht="26.25" x14ac:dyDescent="0.4"/>
    <row r="173" spans="95:95" x14ac:dyDescent="0.5">
      <c r="CQ173" s="113" t="s">
        <v>290</v>
      </c>
    </row>
  </sheetData>
  <mergeCells count="1">
    <mergeCell ref="E5:F5"/>
  </mergeCells>
  <printOptions horizontalCentered="1"/>
  <pageMargins left="0.4" right="0.4" top="0.75" bottom="0.5" header="0.3" footer="0.3"/>
  <pageSetup paperSize="8" scale="1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23"/>
  <sheetViews>
    <sheetView topLeftCell="A25" zoomScale="85" zoomScaleNormal="85" workbookViewId="0">
      <selection activeCell="K35" sqref="K35"/>
    </sheetView>
  </sheetViews>
  <sheetFormatPr defaultRowHeight="14.4" x14ac:dyDescent="0.3"/>
  <cols>
    <col min="1" max="1" width="39.44140625" bestFit="1" customWidth="1"/>
    <col min="2" max="6" width="12.33203125" bestFit="1" customWidth="1"/>
    <col min="7" max="7" width="8.44140625" bestFit="1" customWidth="1"/>
    <col min="8" max="10" width="12.33203125" bestFit="1" customWidth="1"/>
    <col min="11" max="11" width="12.33203125" style="108" bestFit="1" customWidth="1"/>
    <col min="12" max="13" width="12.33203125" bestFit="1" customWidth="1"/>
    <col min="14" max="14" width="9.33203125" style="103" bestFit="1" customWidth="1"/>
    <col min="15" max="15" width="8.5546875" bestFit="1" customWidth="1"/>
    <col min="16" max="16" width="8" bestFit="1" customWidth="1"/>
    <col min="17" max="18" width="8.88671875" bestFit="1" customWidth="1"/>
    <col min="19" max="19" width="8.44140625" bestFit="1" customWidth="1"/>
    <col min="20" max="20" width="9" bestFit="1" customWidth="1"/>
    <col min="21" max="21" width="8.88671875" bestFit="1" customWidth="1"/>
    <col min="22" max="22" width="8.5546875" bestFit="1" customWidth="1"/>
    <col min="23" max="23" width="8.88671875" bestFit="1" customWidth="1"/>
    <col min="24" max="24" width="9" bestFit="1" customWidth="1"/>
    <col min="25" max="25" width="8.5546875" bestFit="1" customWidth="1"/>
    <col min="26" max="26" width="9.33203125" bestFit="1" customWidth="1"/>
    <col min="27" max="27" width="8.5546875" bestFit="1" customWidth="1"/>
    <col min="28" max="28" width="8" bestFit="1" customWidth="1"/>
    <col min="29" max="29" width="8.88671875" bestFit="1" customWidth="1"/>
  </cols>
  <sheetData>
    <row r="1" spans="1:29" x14ac:dyDescent="0.25">
      <c r="A1" t="s">
        <v>31</v>
      </c>
      <c r="B1" s="19">
        <v>0.12</v>
      </c>
      <c r="C1" s="19">
        <v>0.251</v>
      </c>
      <c r="D1" s="19">
        <v>0.31559999999999999</v>
      </c>
      <c r="E1" s="19">
        <v>0.55500000000000005</v>
      </c>
      <c r="F1" s="19">
        <v>0.78449999999999998</v>
      </c>
      <c r="G1" s="19">
        <v>1.1255999999999999</v>
      </c>
      <c r="H1" s="19">
        <f>1.4253-0.008</f>
        <v>1.4173</v>
      </c>
      <c r="I1" s="19">
        <f>1.5126-0.09</f>
        <v>1.4225999999999999</v>
      </c>
      <c r="J1" s="19">
        <f>1.5587-0.0003</f>
        <v>1.5584</v>
      </c>
      <c r="K1" s="19"/>
      <c r="L1" s="19">
        <v>0.9</v>
      </c>
      <c r="M1" s="19">
        <v>0.3</v>
      </c>
      <c r="N1" s="109">
        <f>SUM(B1:M1)</f>
        <v>8.75</v>
      </c>
    </row>
    <row r="2" spans="1:29" x14ac:dyDescent="0.25">
      <c r="A2" t="s">
        <v>8</v>
      </c>
      <c r="B2" s="19">
        <f t="shared" ref="B2:N2" si="0">B1/$N$1</f>
        <v>1.3714285714285714E-2</v>
      </c>
      <c r="C2" s="19">
        <f t="shared" si="0"/>
        <v>2.8685714285714287E-2</v>
      </c>
      <c r="D2" s="19">
        <f t="shared" si="0"/>
        <v>3.6068571428571429E-2</v>
      </c>
      <c r="E2" s="19">
        <f t="shared" si="0"/>
        <v>6.3428571428571431E-2</v>
      </c>
      <c r="F2" s="19">
        <f t="shared" si="0"/>
        <v>8.9657142857142852E-2</v>
      </c>
      <c r="G2" s="19">
        <f t="shared" si="0"/>
        <v>0.12864</v>
      </c>
      <c r="H2" s="19">
        <f t="shared" si="0"/>
        <v>0.16197714285714285</v>
      </c>
      <c r="I2" s="19">
        <f t="shared" si="0"/>
        <v>0.16258285714285714</v>
      </c>
      <c r="J2" s="19">
        <f t="shared" si="0"/>
        <v>0.17810285714285715</v>
      </c>
      <c r="K2" s="19"/>
      <c r="L2" s="19">
        <f t="shared" si="0"/>
        <v>0.10285714285714286</v>
      </c>
      <c r="M2" s="19">
        <f t="shared" si="0"/>
        <v>3.4285714285714287E-2</v>
      </c>
      <c r="N2" s="109">
        <f t="shared" si="0"/>
        <v>1</v>
      </c>
    </row>
    <row r="3" spans="1:29" x14ac:dyDescent="0.25">
      <c r="A3" s="15">
        <f>A!B16</f>
        <v>23675265</v>
      </c>
      <c r="B3" s="16"/>
      <c r="C3" s="16"/>
      <c r="D3" s="16"/>
      <c r="E3" s="16"/>
      <c r="F3" s="16"/>
      <c r="G3" s="16"/>
      <c r="H3" s="16"/>
      <c r="I3" s="16"/>
      <c r="J3" s="16"/>
    </row>
    <row r="4" spans="1:29" x14ac:dyDescent="0.25">
      <c r="B4" s="14">
        <v>42856</v>
      </c>
      <c r="C4" s="14">
        <v>42887</v>
      </c>
      <c r="D4" s="14">
        <v>42917</v>
      </c>
      <c r="E4" s="14">
        <v>42948</v>
      </c>
      <c r="F4" s="14">
        <v>42979</v>
      </c>
      <c r="G4" s="14">
        <v>43009</v>
      </c>
      <c r="H4" s="14">
        <v>43040</v>
      </c>
      <c r="I4" s="14">
        <v>43070</v>
      </c>
      <c r="J4" s="14">
        <v>43101</v>
      </c>
      <c r="K4" s="14">
        <v>43132</v>
      </c>
      <c r="L4" s="14">
        <v>43160</v>
      </c>
      <c r="M4" s="14">
        <v>43191</v>
      </c>
      <c r="N4" s="110">
        <v>43221</v>
      </c>
      <c r="O4" s="14">
        <v>43252</v>
      </c>
      <c r="P4" s="14">
        <v>43282</v>
      </c>
      <c r="Q4" s="14">
        <v>43313</v>
      </c>
      <c r="R4" s="14">
        <v>43344</v>
      </c>
      <c r="S4" s="14">
        <v>43374</v>
      </c>
      <c r="T4" s="14">
        <v>43405</v>
      </c>
      <c r="U4" s="14">
        <v>43435</v>
      </c>
      <c r="V4" s="14">
        <v>43466</v>
      </c>
      <c r="W4" s="14">
        <v>43497</v>
      </c>
      <c r="X4" s="14">
        <v>43525</v>
      </c>
      <c r="Y4" s="14">
        <v>43556</v>
      </c>
      <c r="Z4" s="14">
        <v>43586</v>
      </c>
      <c r="AA4" s="14">
        <v>43617</v>
      </c>
      <c r="AB4" s="14">
        <v>43647</v>
      </c>
      <c r="AC4" s="14">
        <v>43678</v>
      </c>
    </row>
    <row r="5" spans="1:29" s="108" customFormat="1" x14ac:dyDescent="0.25">
      <c r="A5" s="108" t="s">
        <v>33</v>
      </c>
      <c r="B5" s="17">
        <v>2.3917037579722382E-3</v>
      </c>
      <c r="C5" s="17">
        <v>4.9827377030020837E-3</v>
      </c>
      <c r="D5" s="17">
        <v>8.1573608062865451E-3</v>
      </c>
      <c r="E5" s="17">
        <v>1.0787241612521392E-2</v>
      </c>
      <c r="F5" s="17">
        <v>1.5923778913355068E-2</v>
      </c>
      <c r="G5" s="17">
        <v>2.2091862856547812E-2</v>
      </c>
      <c r="H5" s="17">
        <v>2.8590071266634771E-2</v>
      </c>
      <c r="I5" s="17">
        <v>4.1937771537990436E-2</v>
      </c>
      <c r="J5" s="17">
        <v>6.8269998240443983E-2</v>
      </c>
      <c r="K5" s="17">
        <v>0.18154153724636682</v>
      </c>
      <c r="L5" s="17">
        <v>0.20559387416017205</v>
      </c>
      <c r="M5" s="17">
        <v>0.13820254613110927</v>
      </c>
      <c r="N5" s="111">
        <v>5.6552786034479559E-2</v>
      </c>
      <c r="O5" s="4">
        <v>4.6270461300937815E-2</v>
      </c>
      <c r="P5" s="4">
        <v>3.4928267165964567E-2</v>
      </c>
      <c r="Q5" s="4">
        <v>2.9143232845390502E-2</v>
      </c>
      <c r="R5" s="4">
        <v>2.8577673135789187E-2</v>
      </c>
      <c r="S5" s="4">
        <v>2.4365004295495363E-2</v>
      </c>
      <c r="T5" s="4">
        <v>1.9935003514496206E-2</v>
      </c>
      <c r="U5" s="4">
        <v>1.7466398111274466E-2</v>
      </c>
      <c r="V5" s="4">
        <v>1.4290689363770016E-2</v>
      </c>
    </row>
    <row r="6" spans="1:29" x14ac:dyDescent="0.25">
      <c r="A6" t="s">
        <v>34</v>
      </c>
      <c r="B6" s="17">
        <v>7.0000000000000001E-3</v>
      </c>
      <c r="C6" s="17">
        <v>1.4500000000000001E-2</v>
      </c>
      <c r="D6" s="17">
        <v>1.5699999999999999E-2</v>
      </c>
      <c r="E6" s="17">
        <v>1.5699999999999999E-2</v>
      </c>
      <c r="F6" s="17">
        <v>1.4500000000000001E-2</v>
      </c>
      <c r="G6" s="17">
        <v>1.8599999999999998E-2</v>
      </c>
      <c r="H6" s="17">
        <v>3.3700000000000001E-2</v>
      </c>
      <c r="I6" s="17">
        <v>5.3800000000000001E-2</v>
      </c>
      <c r="J6" s="17">
        <v>4.6300000000000001E-2</v>
      </c>
      <c r="K6" s="17">
        <v>4.3099999999999999E-2</v>
      </c>
      <c r="L6" s="17">
        <v>7.4099999999999999E-2</v>
      </c>
      <c r="M6" s="5">
        <v>3.7699999999999997E-2</v>
      </c>
      <c r="N6" s="112">
        <v>2.3599999999999999E-2</v>
      </c>
    </row>
    <row r="7" spans="1:29" x14ac:dyDescent="0.25">
      <c r="A7" t="s">
        <v>235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07">
        <v>0.36499999999999999</v>
      </c>
      <c r="J7" s="17">
        <v>3.32E-2</v>
      </c>
      <c r="K7" s="17">
        <f>J7+5.66%</f>
        <v>8.9800000000000005E-2</v>
      </c>
      <c r="L7" s="17"/>
      <c r="M7" s="5"/>
    </row>
    <row r="8" spans="1:29" x14ac:dyDescent="0.2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5"/>
    </row>
    <row r="9" spans="1:29" x14ac:dyDescent="0.25">
      <c r="A9" t="s">
        <v>35</v>
      </c>
      <c r="B9" s="5">
        <f>B5</f>
        <v>2.3917037579722382E-3</v>
      </c>
      <c r="C9" s="5">
        <f>B9+C5</f>
        <v>7.3744414609743219E-3</v>
      </c>
      <c r="D9" s="5">
        <f t="shared" ref="D9:K9" si="1">C9+D5</f>
        <v>1.5531802267260867E-2</v>
      </c>
      <c r="E9" s="5">
        <f t="shared" si="1"/>
        <v>2.6319043879782261E-2</v>
      </c>
      <c r="F9" s="5">
        <f t="shared" si="1"/>
        <v>4.2242822793137333E-2</v>
      </c>
      <c r="G9" s="5">
        <f t="shared" si="1"/>
        <v>6.4334685649685142E-2</v>
      </c>
      <c r="H9" s="5">
        <f t="shared" si="1"/>
        <v>9.2924756916319906E-2</v>
      </c>
      <c r="I9" s="5">
        <f t="shared" si="1"/>
        <v>0.13486252845431035</v>
      </c>
      <c r="J9" s="5">
        <f t="shared" si="1"/>
        <v>0.20313252669475435</v>
      </c>
      <c r="K9" s="5">
        <f t="shared" si="1"/>
        <v>0.38467406394112114</v>
      </c>
      <c r="L9" s="5"/>
      <c r="M9" s="5"/>
    </row>
    <row r="10" spans="1:29" x14ac:dyDescent="0.25">
      <c r="A10" t="s">
        <v>36</v>
      </c>
      <c r="B10" s="5">
        <f>B6</f>
        <v>7.0000000000000001E-3</v>
      </c>
      <c r="C10" s="5">
        <f>B10+C6</f>
        <v>2.1500000000000002E-2</v>
      </c>
      <c r="D10" s="5">
        <f t="shared" ref="D10:K10" si="2">C10+D6</f>
        <v>3.7199999999999997E-2</v>
      </c>
      <c r="E10" s="5">
        <f t="shared" si="2"/>
        <v>5.2899999999999996E-2</v>
      </c>
      <c r="F10" s="5">
        <f t="shared" si="2"/>
        <v>6.7400000000000002E-2</v>
      </c>
      <c r="G10" s="5">
        <f t="shared" si="2"/>
        <v>8.5999999999999993E-2</v>
      </c>
      <c r="H10" s="5">
        <f t="shared" si="2"/>
        <v>0.1197</v>
      </c>
      <c r="I10" s="5">
        <f t="shared" si="2"/>
        <v>0.17349999999999999</v>
      </c>
      <c r="J10" s="5">
        <f t="shared" si="2"/>
        <v>0.2198</v>
      </c>
      <c r="K10" s="5">
        <f t="shared" si="2"/>
        <v>0.26290000000000002</v>
      </c>
      <c r="L10" s="5"/>
      <c r="M10" s="5"/>
    </row>
    <row r="11" spans="1:29" x14ac:dyDescent="0.25">
      <c r="A11" t="s">
        <v>236</v>
      </c>
      <c r="B11" s="5">
        <f>B7</f>
        <v>0</v>
      </c>
      <c r="C11" s="5">
        <f>B11+C7</f>
        <v>0</v>
      </c>
      <c r="D11" s="5">
        <f t="shared" ref="D11:K11" si="3">C11+D7</f>
        <v>0</v>
      </c>
      <c r="E11" s="5">
        <f t="shared" si="3"/>
        <v>0</v>
      </c>
      <c r="F11" s="5">
        <f t="shared" si="3"/>
        <v>0</v>
      </c>
      <c r="G11" s="5">
        <f t="shared" si="3"/>
        <v>0</v>
      </c>
      <c r="H11" s="5">
        <f t="shared" si="3"/>
        <v>0</v>
      </c>
      <c r="I11" s="5">
        <f t="shared" si="3"/>
        <v>0.36499999999999999</v>
      </c>
      <c r="J11" s="5">
        <f t="shared" si="3"/>
        <v>0.3982</v>
      </c>
      <c r="K11" s="5">
        <f t="shared" si="3"/>
        <v>0.48799999999999999</v>
      </c>
      <c r="L11" s="5"/>
      <c r="M11" s="5"/>
    </row>
    <row r="12" spans="1:29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29" x14ac:dyDescent="0.25">
      <c r="A13" t="s">
        <v>32</v>
      </c>
      <c r="B13" s="5">
        <f t="shared" ref="B13:K13" si="4">B10-B9</f>
        <v>4.608296242027762E-3</v>
      </c>
      <c r="C13" s="5">
        <f t="shared" si="4"/>
        <v>1.412555853902568E-2</v>
      </c>
      <c r="D13" s="5">
        <f t="shared" si="4"/>
        <v>2.166819773273913E-2</v>
      </c>
      <c r="E13" s="5">
        <f t="shared" si="4"/>
        <v>2.6580956120217734E-2</v>
      </c>
      <c r="F13" s="5">
        <f t="shared" si="4"/>
        <v>2.5157177206862669E-2</v>
      </c>
      <c r="G13" s="5">
        <f t="shared" si="4"/>
        <v>2.1665314350314852E-2</v>
      </c>
      <c r="H13" s="5">
        <f t="shared" si="4"/>
        <v>2.6775243083680095E-2</v>
      </c>
      <c r="I13" s="5">
        <f t="shared" si="4"/>
        <v>3.8637471545689639E-2</v>
      </c>
      <c r="J13" s="5">
        <f t="shared" si="4"/>
        <v>1.666747330524565E-2</v>
      </c>
      <c r="K13" s="5">
        <f t="shared" si="4"/>
        <v>-0.12177406394112111</v>
      </c>
      <c r="L13" s="5"/>
      <c r="M13" s="5"/>
    </row>
    <row r="14" spans="1:29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29" x14ac:dyDescent="0.25">
      <c r="A15" t="s">
        <v>237</v>
      </c>
      <c r="B15" s="5">
        <f>B10-B11</f>
        <v>7.0000000000000001E-3</v>
      </c>
      <c r="C15" s="5">
        <f t="shared" ref="C15:K15" si="5">C10-C11</f>
        <v>2.1500000000000002E-2</v>
      </c>
      <c r="D15" s="5">
        <f t="shared" si="5"/>
        <v>3.7199999999999997E-2</v>
      </c>
      <c r="E15" s="5">
        <f t="shared" si="5"/>
        <v>5.2899999999999996E-2</v>
      </c>
      <c r="F15" s="5">
        <f t="shared" si="5"/>
        <v>6.7400000000000002E-2</v>
      </c>
      <c r="G15" s="5">
        <f t="shared" si="5"/>
        <v>8.5999999999999993E-2</v>
      </c>
      <c r="H15" s="5">
        <f t="shared" si="5"/>
        <v>0.1197</v>
      </c>
      <c r="I15" s="5">
        <f t="shared" si="5"/>
        <v>-0.1915</v>
      </c>
      <c r="J15" s="5">
        <f t="shared" si="5"/>
        <v>-0.1784</v>
      </c>
      <c r="K15" s="5">
        <f t="shared" si="5"/>
        <v>-0.22509999999999997</v>
      </c>
      <c r="L15" s="5"/>
      <c r="M15" s="5"/>
    </row>
    <row r="16" spans="1:29" x14ac:dyDescent="0.25">
      <c r="A16" t="s">
        <v>37</v>
      </c>
      <c r="B16" s="18">
        <f t="shared" ref="B16:K16" si="6">B10/B9</f>
        <v>2.926783878089827</v>
      </c>
      <c r="C16" s="18">
        <f t="shared" si="6"/>
        <v>2.9154750381813175</v>
      </c>
      <c r="D16" s="18">
        <f t="shared" si="6"/>
        <v>2.3950858606031207</v>
      </c>
      <c r="E16" s="18">
        <f t="shared" si="6"/>
        <v>2.0099514344682055</v>
      </c>
      <c r="F16" s="18">
        <f t="shared" si="6"/>
        <v>1.5955373136415885</v>
      </c>
      <c r="G16" s="18">
        <f t="shared" si="6"/>
        <v>1.3367594654660582</v>
      </c>
      <c r="H16" s="18">
        <f t="shared" si="6"/>
        <v>1.2881389628793067</v>
      </c>
      <c r="I16" s="18">
        <f t="shared" si="6"/>
        <v>1.2864952332461979</v>
      </c>
      <c r="J16" s="18">
        <f t="shared" si="6"/>
        <v>1.0820522127915622</v>
      </c>
      <c r="K16" s="18">
        <f t="shared" si="6"/>
        <v>0.68343573077554809</v>
      </c>
      <c r="L16" s="18"/>
      <c r="M16" s="2"/>
    </row>
    <row r="17" spans="1:15" x14ac:dyDescent="0.25">
      <c r="A17" t="s">
        <v>238</v>
      </c>
      <c r="B17" s="18" t="e">
        <f>B10/B11</f>
        <v>#DIV/0!</v>
      </c>
      <c r="C17" s="18" t="e">
        <f t="shared" ref="C17:K17" si="7">C10/C11</f>
        <v>#DIV/0!</v>
      </c>
      <c r="D17" s="18" t="e">
        <f t="shared" si="7"/>
        <v>#DIV/0!</v>
      </c>
      <c r="E17" s="18" t="e">
        <f t="shared" si="7"/>
        <v>#DIV/0!</v>
      </c>
      <c r="F17" s="18" t="e">
        <f t="shared" si="7"/>
        <v>#DIV/0!</v>
      </c>
      <c r="G17" s="18" t="e">
        <f t="shared" si="7"/>
        <v>#DIV/0!</v>
      </c>
      <c r="H17" s="18" t="e">
        <f t="shared" si="7"/>
        <v>#DIV/0!</v>
      </c>
      <c r="I17" s="18">
        <f t="shared" si="7"/>
        <v>0.47534246575342465</v>
      </c>
      <c r="J17" s="18">
        <f t="shared" si="7"/>
        <v>0.55198392767453541</v>
      </c>
      <c r="K17" s="18">
        <f t="shared" si="7"/>
        <v>0.53872950819672139</v>
      </c>
      <c r="L17" s="18"/>
      <c r="M17" s="2"/>
    </row>
    <row r="19" spans="1:15" x14ac:dyDescent="0.25">
      <c r="O19" t="s">
        <v>239</v>
      </c>
    </row>
    <row r="22" spans="1:15" x14ac:dyDescent="0.25">
      <c r="K22" s="16"/>
      <c r="L22" s="16"/>
    </row>
    <row r="23" spans="1:15" x14ac:dyDescent="0.25">
      <c r="K23" s="16"/>
      <c r="L23" s="16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topLeftCell="A21" zoomScale="110" zoomScaleNormal="110" workbookViewId="0">
      <selection activeCell="H44" sqref="H44:H49"/>
    </sheetView>
  </sheetViews>
  <sheetFormatPr defaultRowHeight="14.4" x14ac:dyDescent="0.3"/>
  <cols>
    <col min="2" max="2" width="39.44140625" bestFit="1" customWidth="1"/>
    <col min="3" max="3" width="8.33203125" bestFit="1" customWidth="1"/>
    <col min="15" max="15" width="10" bestFit="1" customWidth="1"/>
  </cols>
  <sheetData>
    <row r="1" spans="2:16" ht="15" x14ac:dyDescent="0.25">
      <c r="B1" t="s">
        <v>122</v>
      </c>
      <c r="C1" s="19">
        <v>0.12</v>
      </c>
      <c r="D1" s="19">
        <v>0.251</v>
      </c>
      <c r="E1" s="19">
        <v>0.31559999999999999</v>
      </c>
      <c r="F1" s="19">
        <v>0.55500000000000005</v>
      </c>
      <c r="G1" s="19">
        <v>0.78449999999999998</v>
      </c>
      <c r="H1" s="19">
        <v>1.1255999999999999</v>
      </c>
      <c r="I1" s="19">
        <f>1.4253-0.008</f>
        <v>1.4173</v>
      </c>
      <c r="J1" s="19">
        <f>1.5126-0.09</f>
        <v>1.4225999999999999</v>
      </c>
      <c r="K1" s="19">
        <f>1.5587-0.0003</f>
        <v>1.5584</v>
      </c>
      <c r="L1" s="19">
        <v>1.25</v>
      </c>
      <c r="M1" s="19">
        <v>0.9</v>
      </c>
      <c r="N1" s="19">
        <v>0.3</v>
      </c>
      <c r="O1" s="19">
        <f>SUM(C1:N1)</f>
        <v>10.000000000000002</v>
      </c>
    </row>
    <row r="2" spans="2:16" ht="15" x14ac:dyDescent="0.25">
      <c r="C2" s="14">
        <v>42736</v>
      </c>
      <c r="D2" s="14">
        <v>42767</v>
      </c>
      <c r="E2" s="14">
        <v>42795</v>
      </c>
      <c r="F2" s="14">
        <v>42826</v>
      </c>
      <c r="G2" s="14">
        <v>42856</v>
      </c>
      <c r="H2" s="14">
        <v>42887</v>
      </c>
      <c r="I2" s="14">
        <v>42917</v>
      </c>
      <c r="J2" s="14">
        <v>42948</v>
      </c>
      <c r="K2" s="14">
        <v>42979</v>
      </c>
      <c r="L2" s="14">
        <v>43009</v>
      </c>
      <c r="M2" s="14">
        <v>43040</v>
      </c>
      <c r="N2" s="14">
        <v>43070</v>
      </c>
      <c r="O2" s="14">
        <v>43101</v>
      </c>
      <c r="P2" s="14">
        <v>43132</v>
      </c>
    </row>
    <row r="3" spans="2:16" ht="15" x14ac:dyDescent="0.25">
      <c r="B3" t="s">
        <v>123</v>
      </c>
      <c r="C3" s="23">
        <f>C7+C9+C11+C13+C15+C17+C19+C21+C23+C25+C27+C29+C31+C33+C35+C37+C39+C41</f>
        <v>12</v>
      </c>
      <c r="D3" s="23">
        <f t="shared" ref="D3:N3" si="0">D7+D9+D11+D13+D15+D17+D19+D21+D23+D25+D27+D29+D31+D33+D35+D37+D39+D41</f>
        <v>18</v>
      </c>
      <c r="E3" s="23">
        <f t="shared" si="0"/>
        <v>21</v>
      </c>
      <c r="F3" s="23">
        <f t="shared" si="0"/>
        <v>22</v>
      </c>
      <c r="G3" s="23">
        <f t="shared" si="0"/>
        <v>26</v>
      </c>
      <c r="H3" s="23">
        <f t="shared" si="0"/>
        <v>26</v>
      </c>
      <c r="I3" s="23">
        <f t="shared" si="0"/>
        <v>26</v>
      </c>
      <c r="J3" s="23">
        <f t="shared" si="0"/>
        <v>26</v>
      </c>
      <c r="K3" s="23">
        <f t="shared" si="0"/>
        <v>22</v>
      </c>
      <c r="L3" s="23">
        <f t="shared" si="0"/>
        <v>21</v>
      </c>
      <c r="M3" s="23">
        <f t="shared" si="0"/>
        <v>16</v>
      </c>
      <c r="N3" s="23">
        <f t="shared" si="0"/>
        <v>4</v>
      </c>
      <c r="O3" t="s">
        <v>18</v>
      </c>
    </row>
    <row r="4" spans="2:16" ht="15" x14ac:dyDescent="0.25">
      <c r="B4" t="s">
        <v>124</v>
      </c>
      <c r="C4" s="23">
        <f>C8+C10+C12+C14+C16+C18+C20+C22+C24+C26+C28+C30+C32+C34+C36+C38+C40+C42</f>
        <v>9</v>
      </c>
      <c r="D4" s="23">
        <f t="shared" ref="D4:M4" si="1">D8+D10+D12+D14+D16+D18+D20+D22+D24+D26+D28+D30+D32+D34+D36+D38+D40+D42</f>
        <v>13</v>
      </c>
      <c r="E4" s="23">
        <f t="shared" si="1"/>
        <v>19</v>
      </c>
      <c r="F4" s="23">
        <f t="shared" si="1"/>
        <v>22</v>
      </c>
      <c r="G4" s="23">
        <f t="shared" si="1"/>
        <v>22</v>
      </c>
      <c r="H4" s="23">
        <f t="shared" si="1"/>
        <v>22</v>
      </c>
      <c r="I4" s="23">
        <f t="shared" si="1"/>
        <v>24</v>
      </c>
      <c r="J4" s="23">
        <f t="shared" si="1"/>
        <v>24</v>
      </c>
      <c r="K4" s="23">
        <f t="shared" si="1"/>
        <v>19</v>
      </c>
      <c r="L4" s="23">
        <f t="shared" si="1"/>
        <v>19</v>
      </c>
      <c r="M4" s="23">
        <f t="shared" si="1"/>
        <v>16</v>
      </c>
      <c r="N4" s="23" t="s">
        <v>18</v>
      </c>
    </row>
    <row r="5" spans="2:16" ht="15" x14ac:dyDescent="0.25">
      <c r="B5" t="s">
        <v>125</v>
      </c>
      <c r="C5" s="23">
        <f>C3</f>
        <v>12</v>
      </c>
      <c r="D5" s="23">
        <f>C5+D3</f>
        <v>30</v>
      </c>
      <c r="E5" s="23">
        <f t="shared" ref="E5:N5" si="2">D5+E3</f>
        <v>51</v>
      </c>
      <c r="F5" s="23">
        <f t="shared" si="2"/>
        <v>73</v>
      </c>
      <c r="G5" s="23">
        <f t="shared" si="2"/>
        <v>99</v>
      </c>
      <c r="H5" s="23">
        <f t="shared" si="2"/>
        <v>125</v>
      </c>
      <c r="I5" s="23">
        <f t="shared" si="2"/>
        <v>151</v>
      </c>
      <c r="J5" s="23">
        <f t="shared" si="2"/>
        <v>177</v>
      </c>
      <c r="K5" s="23">
        <f t="shared" si="2"/>
        <v>199</v>
      </c>
      <c r="L5" s="23">
        <f t="shared" si="2"/>
        <v>220</v>
      </c>
      <c r="M5" s="23">
        <f t="shared" si="2"/>
        <v>236</v>
      </c>
      <c r="N5" s="23">
        <f t="shared" si="2"/>
        <v>240</v>
      </c>
    </row>
    <row r="6" spans="2:16" ht="15" x14ac:dyDescent="0.25">
      <c r="B6" t="s">
        <v>126</v>
      </c>
      <c r="C6" s="23">
        <f>C4</f>
        <v>9</v>
      </c>
      <c r="D6" s="23">
        <f>C6+D4</f>
        <v>22</v>
      </c>
      <c r="E6" s="23">
        <f t="shared" ref="E6:M6" si="3">D6+E4</f>
        <v>41</v>
      </c>
      <c r="F6" s="23">
        <f t="shared" si="3"/>
        <v>63</v>
      </c>
      <c r="G6" s="23">
        <f t="shared" si="3"/>
        <v>85</v>
      </c>
      <c r="H6" s="23">
        <f t="shared" si="3"/>
        <v>107</v>
      </c>
      <c r="I6" s="23">
        <f t="shared" si="3"/>
        <v>131</v>
      </c>
      <c r="J6" s="23">
        <f t="shared" si="3"/>
        <v>155</v>
      </c>
      <c r="K6" s="23">
        <f t="shared" si="3"/>
        <v>174</v>
      </c>
      <c r="L6" s="23">
        <f t="shared" si="3"/>
        <v>193</v>
      </c>
      <c r="M6" s="23">
        <f t="shared" si="3"/>
        <v>209</v>
      </c>
      <c r="N6" s="23"/>
    </row>
    <row r="7" spans="2:16" ht="15" x14ac:dyDescent="0.25">
      <c r="B7" t="s">
        <v>146</v>
      </c>
      <c r="C7" s="23">
        <v>1</v>
      </c>
      <c r="D7" s="23">
        <v>1</v>
      </c>
      <c r="E7" s="23">
        <v>1</v>
      </c>
      <c r="F7" s="23">
        <v>1</v>
      </c>
      <c r="G7" s="23">
        <v>1</v>
      </c>
      <c r="H7" s="23">
        <v>1</v>
      </c>
      <c r="I7" s="23">
        <v>1</v>
      </c>
      <c r="J7" s="23">
        <v>1</v>
      </c>
      <c r="K7" s="23">
        <v>1</v>
      </c>
      <c r="L7" s="23">
        <v>0</v>
      </c>
      <c r="M7" s="23">
        <v>0</v>
      </c>
      <c r="N7" s="23">
        <v>0</v>
      </c>
    </row>
    <row r="8" spans="2:16" ht="15" x14ac:dyDescent="0.25">
      <c r="B8" t="s">
        <v>147</v>
      </c>
      <c r="C8" s="23">
        <v>1</v>
      </c>
      <c r="D8" s="23">
        <v>1</v>
      </c>
      <c r="E8" s="23">
        <v>1</v>
      </c>
      <c r="F8" s="23">
        <v>1</v>
      </c>
      <c r="G8" s="23">
        <v>1</v>
      </c>
      <c r="H8" s="23">
        <v>1</v>
      </c>
      <c r="I8" s="23">
        <v>1</v>
      </c>
      <c r="J8" s="23">
        <v>1</v>
      </c>
      <c r="K8" s="23">
        <v>0</v>
      </c>
      <c r="L8" s="23">
        <v>0</v>
      </c>
      <c r="M8" s="23">
        <v>0</v>
      </c>
      <c r="N8" s="23">
        <v>0</v>
      </c>
    </row>
    <row r="9" spans="2:16" ht="15" x14ac:dyDescent="0.25">
      <c r="B9" t="s">
        <v>149</v>
      </c>
      <c r="C9" s="23">
        <v>1</v>
      </c>
      <c r="D9" s="23">
        <v>1</v>
      </c>
      <c r="E9" s="23">
        <v>1</v>
      </c>
      <c r="F9" s="23">
        <v>1</v>
      </c>
      <c r="G9" s="23">
        <v>1</v>
      </c>
      <c r="H9" s="23">
        <v>1</v>
      </c>
      <c r="I9" s="23">
        <v>1</v>
      </c>
      <c r="J9" s="23">
        <v>1</v>
      </c>
      <c r="K9" s="23">
        <v>1</v>
      </c>
      <c r="L9" s="23">
        <v>1</v>
      </c>
      <c r="M9" s="23">
        <v>1</v>
      </c>
      <c r="N9" s="23">
        <v>1</v>
      </c>
    </row>
    <row r="10" spans="2:16" ht="15" x14ac:dyDescent="0.25">
      <c r="B10" t="s">
        <v>148</v>
      </c>
      <c r="C10" s="23">
        <v>1</v>
      </c>
      <c r="D10" s="23">
        <v>1</v>
      </c>
      <c r="E10" s="23">
        <v>1</v>
      </c>
      <c r="F10" s="23">
        <v>1</v>
      </c>
      <c r="G10" s="23">
        <v>1</v>
      </c>
      <c r="H10" s="23">
        <v>1</v>
      </c>
      <c r="I10" s="23">
        <v>1</v>
      </c>
      <c r="J10" s="23">
        <v>1</v>
      </c>
      <c r="K10" s="23">
        <v>1</v>
      </c>
      <c r="L10" s="23">
        <v>1</v>
      </c>
      <c r="M10" s="23">
        <v>1</v>
      </c>
      <c r="N10" s="23">
        <v>0</v>
      </c>
    </row>
    <row r="11" spans="2:16" ht="15" x14ac:dyDescent="0.25">
      <c r="B11" t="s">
        <v>150</v>
      </c>
      <c r="C11" s="23">
        <v>1</v>
      </c>
      <c r="D11" s="23">
        <v>1</v>
      </c>
      <c r="E11" s="23">
        <v>1</v>
      </c>
      <c r="F11" s="23">
        <v>1</v>
      </c>
      <c r="G11" s="23">
        <v>1</v>
      </c>
      <c r="H11" s="23">
        <v>1</v>
      </c>
      <c r="I11" s="23">
        <v>1</v>
      </c>
      <c r="J11" s="23">
        <v>1</v>
      </c>
      <c r="K11" s="23">
        <v>1</v>
      </c>
      <c r="L11" s="23">
        <v>1</v>
      </c>
      <c r="M11" s="23">
        <v>1</v>
      </c>
      <c r="N11" s="23">
        <v>1</v>
      </c>
    </row>
    <row r="12" spans="2:16" ht="15" x14ac:dyDescent="0.25">
      <c r="B12" t="s">
        <v>151</v>
      </c>
      <c r="C12" s="23">
        <v>1</v>
      </c>
      <c r="D12" s="23">
        <v>1</v>
      </c>
      <c r="E12" s="23">
        <v>1</v>
      </c>
      <c r="F12" s="23">
        <v>1</v>
      </c>
      <c r="G12" s="23">
        <v>1</v>
      </c>
      <c r="H12" s="23">
        <v>1</v>
      </c>
      <c r="I12" s="23">
        <v>1</v>
      </c>
      <c r="J12" s="23">
        <v>1</v>
      </c>
      <c r="K12" s="23">
        <v>1</v>
      </c>
      <c r="L12" s="23">
        <v>1</v>
      </c>
      <c r="M12" s="23">
        <v>1</v>
      </c>
      <c r="N12" s="23">
        <v>0</v>
      </c>
    </row>
    <row r="13" spans="2:16" ht="15" x14ac:dyDescent="0.25">
      <c r="B13" t="s">
        <v>152</v>
      </c>
      <c r="C13" s="23">
        <v>1</v>
      </c>
      <c r="D13" s="23">
        <v>1</v>
      </c>
      <c r="E13" s="23">
        <v>1</v>
      </c>
      <c r="F13" s="23">
        <v>1</v>
      </c>
      <c r="G13" s="23">
        <v>1</v>
      </c>
      <c r="H13" s="23">
        <v>1</v>
      </c>
      <c r="I13" s="23">
        <v>1</v>
      </c>
      <c r="J13" s="23">
        <v>1</v>
      </c>
      <c r="K13" s="23">
        <v>1</v>
      </c>
      <c r="L13" s="23">
        <v>1</v>
      </c>
      <c r="M13" s="23">
        <v>0</v>
      </c>
      <c r="N13" s="23">
        <v>0</v>
      </c>
    </row>
    <row r="14" spans="2:16" ht="15" x14ac:dyDescent="0.25">
      <c r="B14" t="s">
        <v>153</v>
      </c>
      <c r="C14" s="23">
        <v>1</v>
      </c>
      <c r="D14" s="23">
        <v>1</v>
      </c>
      <c r="E14" s="23">
        <v>1</v>
      </c>
      <c r="F14" s="23">
        <v>1</v>
      </c>
      <c r="G14" s="23">
        <v>1</v>
      </c>
      <c r="H14" s="23">
        <v>1</v>
      </c>
      <c r="I14" s="23">
        <v>1</v>
      </c>
      <c r="J14" s="23">
        <v>1</v>
      </c>
      <c r="K14" s="23">
        <v>1</v>
      </c>
      <c r="L14" s="23">
        <v>1</v>
      </c>
      <c r="M14" s="23">
        <v>1</v>
      </c>
      <c r="N14" s="23">
        <v>0</v>
      </c>
    </row>
    <row r="15" spans="2:16" ht="15" x14ac:dyDescent="0.25">
      <c r="B15" t="s">
        <v>154</v>
      </c>
      <c r="C15" s="23">
        <v>0</v>
      </c>
      <c r="D15" s="23">
        <v>1</v>
      </c>
      <c r="E15" s="23">
        <v>1</v>
      </c>
      <c r="F15" s="23">
        <v>1</v>
      </c>
      <c r="G15" s="23">
        <v>1</v>
      </c>
      <c r="H15" s="23">
        <v>1</v>
      </c>
      <c r="I15" s="23">
        <v>1</v>
      </c>
      <c r="J15" s="23">
        <v>1</v>
      </c>
      <c r="K15" s="23">
        <v>1</v>
      </c>
      <c r="L15" s="23">
        <v>1</v>
      </c>
      <c r="M15" s="23">
        <v>0</v>
      </c>
      <c r="N15" s="23">
        <v>0</v>
      </c>
    </row>
    <row r="16" spans="2:16" ht="15" x14ac:dyDescent="0.25">
      <c r="B16" t="s">
        <v>155</v>
      </c>
      <c r="C16" s="23">
        <v>0</v>
      </c>
      <c r="D16" s="23">
        <v>1</v>
      </c>
      <c r="E16" s="23">
        <v>1</v>
      </c>
      <c r="F16" s="23">
        <v>1</v>
      </c>
      <c r="G16" s="23">
        <v>1</v>
      </c>
      <c r="H16" s="23">
        <v>1</v>
      </c>
      <c r="I16" s="23">
        <v>1</v>
      </c>
      <c r="J16" s="23">
        <v>1</v>
      </c>
      <c r="K16" s="23">
        <v>1</v>
      </c>
      <c r="L16" s="23">
        <v>1</v>
      </c>
      <c r="M16" s="23">
        <v>1</v>
      </c>
      <c r="N16" s="23">
        <v>0</v>
      </c>
    </row>
    <row r="17" spans="2:14" ht="15" x14ac:dyDescent="0.25">
      <c r="B17" t="s">
        <v>156</v>
      </c>
      <c r="C17" s="23">
        <v>0</v>
      </c>
      <c r="D17" s="23">
        <v>0</v>
      </c>
      <c r="E17" s="23">
        <v>0</v>
      </c>
      <c r="F17" s="23">
        <v>1</v>
      </c>
      <c r="G17" s="23">
        <v>1</v>
      </c>
      <c r="H17" s="23">
        <v>1</v>
      </c>
      <c r="I17" s="23">
        <v>1</v>
      </c>
      <c r="J17" s="23">
        <v>1</v>
      </c>
      <c r="K17" s="23">
        <v>1</v>
      </c>
      <c r="L17" s="23">
        <v>1</v>
      </c>
      <c r="M17" s="23">
        <v>1</v>
      </c>
      <c r="N17" s="23">
        <v>1</v>
      </c>
    </row>
    <row r="18" spans="2:14" ht="15" x14ac:dyDescent="0.25">
      <c r="B18" t="s">
        <v>157</v>
      </c>
      <c r="C18" s="23">
        <v>0</v>
      </c>
      <c r="D18" s="23">
        <v>0</v>
      </c>
      <c r="E18" s="23">
        <v>0</v>
      </c>
      <c r="F18" s="23">
        <v>1</v>
      </c>
      <c r="G18" s="23">
        <v>1</v>
      </c>
      <c r="H18" s="23">
        <v>1</v>
      </c>
      <c r="I18" s="23">
        <v>1</v>
      </c>
      <c r="J18" s="23">
        <v>1</v>
      </c>
      <c r="K18" s="23">
        <v>1</v>
      </c>
      <c r="L18" s="23">
        <v>1</v>
      </c>
      <c r="M18" s="23">
        <v>1</v>
      </c>
      <c r="N18" s="23">
        <v>0</v>
      </c>
    </row>
    <row r="19" spans="2:14" ht="15" x14ac:dyDescent="0.25">
      <c r="B19" t="s">
        <v>159</v>
      </c>
      <c r="C19" s="23">
        <v>0</v>
      </c>
      <c r="D19" s="23">
        <v>2</v>
      </c>
      <c r="E19" s="23">
        <v>2</v>
      </c>
      <c r="F19" s="23">
        <v>2</v>
      </c>
      <c r="G19" s="23">
        <v>2</v>
      </c>
      <c r="H19" s="23">
        <v>2</v>
      </c>
      <c r="I19" s="23">
        <v>2</v>
      </c>
      <c r="J19" s="23">
        <v>2</v>
      </c>
      <c r="K19" s="23">
        <v>2</v>
      </c>
      <c r="L19" s="23">
        <v>2</v>
      </c>
      <c r="M19" s="23">
        <v>2</v>
      </c>
      <c r="N19" s="23">
        <v>0</v>
      </c>
    </row>
    <row r="20" spans="2:14" ht="15" x14ac:dyDescent="0.25">
      <c r="B20" t="s">
        <v>160</v>
      </c>
      <c r="C20" s="23">
        <v>0</v>
      </c>
      <c r="D20" s="23">
        <v>2</v>
      </c>
      <c r="E20" s="23">
        <v>2</v>
      </c>
      <c r="F20" s="23">
        <v>2</v>
      </c>
      <c r="G20" s="23">
        <v>2</v>
      </c>
      <c r="H20" s="23">
        <v>2</v>
      </c>
      <c r="I20" s="23">
        <v>2</v>
      </c>
      <c r="J20" s="23">
        <v>2</v>
      </c>
      <c r="K20" s="23">
        <v>2</v>
      </c>
      <c r="L20" s="23">
        <v>2</v>
      </c>
      <c r="M20" s="23">
        <v>2</v>
      </c>
      <c r="N20" s="23">
        <v>0</v>
      </c>
    </row>
    <row r="21" spans="2:14" ht="15" x14ac:dyDescent="0.25">
      <c r="B21" t="s">
        <v>161</v>
      </c>
      <c r="C21" s="23">
        <v>0</v>
      </c>
      <c r="D21" s="23">
        <v>2</v>
      </c>
      <c r="E21" s="23">
        <v>2</v>
      </c>
      <c r="F21" s="23">
        <v>2</v>
      </c>
      <c r="G21" s="23">
        <v>4</v>
      </c>
      <c r="H21" s="23">
        <v>4</v>
      </c>
      <c r="I21" s="23">
        <v>4</v>
      </c>
      <c r="J21" s="23">
        <v>4</v>
      </c>
      <c r="K21" s="23">
        <v>2</v>
      </c>
      <c r="L21" s="23">
        <v>2</v>
      </c>
      <c r="M21" s="23">
        <v>2</v>
      </c>
      <c r="N21" s="23">
        <v>0</v>
      </c>
    </row>
    <row r="22" spans="2:14" ht="15" x14ac:dyDescent="0.25">
      <c r="B22" t="s">
        <v>162</v>
      </c>
      <c r="C22" s="23">
        <v>0</v>
      </c>
      <c r="D22" s="23">
        <v>1</v>
      </c>
      <c r="E22" s="23">
        <v>1</v>
      </c>
      <c r="F22" s="23">
        <v>2</v>
      </c>
      <c r="G22" s="23">
        <v>2</v>
      </c>
      <c r="H22" s="23">
        <v>2</v>
      </c>
      <c r="I22" s="23">
        <v>3</v>
      </c>
      <c r="J22" s="23">
        <v>3</v>
      </c>
      <c r="K22" s="23">
        <v>1</v>
      </c>
      <c r="L22" s="23">
        <v>1</v>
      </c>
      <c r="M22" s="23">
        <v>1</v>
      </c>
      <c r="N22" s="23">
        <v>0</v>
      </c>
    </row>
    <row r="23" spans="2:14" ht="15" x14ac:dyDescent="0.25">
      <c r="B23" t="s">
        <v>163</v>
      </c>
      <c r="C23" s="23">
        <v>1</v>
      </c>
      <c r="D23" s="23">
        <v>2</v>
      </c>
      <c r="E23" s="23">
        <v>2</v>
      </c>
      <c r="F23" s="23">
        <v>2</v>
      </c>
      <c r="G23" s="23">
        <v>4</v>
      </c>
      <c r="H23" s="23">
        <v>4</v>
      </c>
      <c r="I23" s="23">
        <v>4</v>
      </c>
      <c r="J23" s="23">
        <v>4</v>
      </c>
      <c r="K23" s="23">
        <v>2</v>
      </c>
      <c r="L23" s="23">
        <v>2</v>
      </c>
      <c r="M23" s="23">
        <v>2</v>
      </c>
      <c r="N23" s="23">
        <v>0</v>
      </c>
    </row>
    <row r="24" spans="2:14" ht="15" x14ac:dyDescent="0.25">
      <c r="B24" t="s">
        <v>164</v>
      </c>
      <c r="C24" s="23">
        <v>1</v>
      </c>
      <c r="D24" s="23">
        <v>1</v>
      </c>
      <c r="E24" s="23">
        <v>1</v>
      </c>
      <c r="F24" s="23">
        <v>2</v>
      </c>
      <c r="G24" s="23">
        <v>2</v>
      </c>
      <c r="H24" s="23">
        <v>2</v>
      </c>
      <c r="I24" s="23">
        <v>3</v>
      </c>
      <c r="J24" s="23">
        <v>3</v>
      </c>
      <c r="K24" s="23">
        <v>1</v>
      </c>
      <c r="L24" s="23">
        <v>1</v>
      </c>
      <c r="M24" s="23">
        <v>1</v>
      </c>
      <c r="N24" s="23">
        <v>0</v>
      </c>
    </row>
    <row r="25" spans="2:14" ht="15" x14ac:dyDescent="0.25">
      <c r="B25" t="s">
        <v>165</v>
      </c>
      <c r="C25" s="23">
        <v>1</v>
      </c>
      <c r="D25" s="23">
        <v>1</v>
      </c>
      <c r="E25" s="23">
        <v>1</v>
      </c>
      <c r="F25" s="23">
        <v>1</v>
      </c>
      <c r="G25" s="23">
        <v>1</v>
      </c>
      <c r="H25" s="23">
        <v>1</v>
      </c>
      <c r="I25" s="23">
        <v>1</v>
      </c>
      <c r="J25" s="23">
        <v>1</v>
      </c>
      <c r="K25" s="23">
        <v>1</v>
      </c>
      <c r="L25" s="23">
        <v>1</v>
      </c>
      <c r="M25" s="23">
        <v>1</v>
      </c>
      <c r="N25" s="23">
        <v>0</v>
      </c>
    </row>
    <row r="26" spans="2:14" ht="15" x14ac:dyDescent="0.25">
      <c r="B26" t="s">
        <v>166</v>
      </c>
      <c r="C26" s="23">
        <v>1</v>
      </c>
      <c r="D26" s="23">
        <v>1</v>
      </c>
      <c r="E26" s="23">
        <v>1</v>
      </c>
      <c r="F26" s="23">
        <v>1</v>
      </c>
      <c r="G26" s="23">
        <v>1</v>
      </c>
      <c r="H26" s="23">
        <v>1</v>
      </c>
      <c r="I26" s="23">
        <v>1</v>
      </c>
      <c r="J26" s="23">
        <v>1</v>
      </c>
      <c r="K26" s="23">
        <v>1</v>
      </c>
      <c r="L26" s="23">
        <v>1</v>
      </c>
      <c r="M26" s="23">
        <v>1</v>
      </c>
      <c r="N26" s="23">
        <v>0</v>
      </c>
    </row>
    <row r="27" spans="2:14" ht="15" x14ac:dyDescent="0.25">
      <c r="B27" t="s">
        <v>167</v>
      </c>
      <c r="C27" s="23">
        <v>1</v>
      </c>
      <c r="D27" s="23">
        <v>1</v>
      </c>
      <c r="E27" s="23">
        <v>1</v>
      </c>
      <c r="F27" s="23">
        <v>1</v>
      </c>
      <c r="G27" s="23">
        <v>1</v>
      </c>
      <c r="H27" s="23">
        <v>1</v>
      </c>
      <c r="I27" s="23">
        <v>1</v>
      </c>
      <c r="J27" s="23">
        <v>1</v>
      </c>
      <c r="K27" s="23">
        <v>1</v>
      </c>
      <c r="L27" s="23">
        <v>1</v>
      </c>
      <c r="M27" s="23">
        <v>1</v>
      </c>
      <c r="N27" s="23">
        <v>0</v>
      </c>
    </row>
    <row r="28" spans="2:14" ht="15" x14ac:dyDescent="0.25">
      <c r="B28" t="s">
        <v>168</v>
      </c>
      <c r="C28" s="23">
        <v>0</v>
      </c>
      <c r="D28" s="23">
        <v>0</v>
      </c>
      <c r="E28" s="23">
        <v>1</v>
      </c>
      <c r="F28" s="23">
        <v>1</v>
      </c>
      <c r="G28" s="23">
        <v>1</v>
      </c>
      <c r="H28" s="23">
        <v>1</v>
      </c>
      <c r="I28" s="23">
        <v>1</v>
      </c>
      <c r="J28" s="23">
        <v>1</v>
      </c>
      <c r="K28" s="23">
        <v>1</v>
      </c>
      <c r="L28" s="23">
        <v>1</v>
      </c>
      <c r="M28" s="23">
        <v>1</v>
      </c>
      <c r="N28" s="23">
        <v>0</v>
      </c>
    </row>
    <row r="29" spans="2:14" ht="15" x14ac:dyDescent="0.25">
      <c r="B29" t="s">
        <v>169</v>
      </c>
      <c r="C29" s="23">
        <v>0</v>
      </c>
      <c r="D29" s="23">
        <v>0</v>
      </c>
      <c r="E29" s="23">
        <v>1</v>
      </c>
      <c r="F29" s="23">
        <v>1</v>
      </c>
      <c r="G29" s="23">
        <v>1</v>
      </c>
      <c r="H29" s="23">
        <v>1</v>
      </c>
      <c r="I29" s="23">
        <v>1</v>
      </c>
      <c r="J29" s="23">
        <v>1</v>
      </c>
      <c r="K29" s="23">
        <v>1</v>
      </c>
      <c r="L29" s="23">
        <v>1</v>
      </c>
      <c r="M29" s="23">
        <v>1</v>
      </c>
      <c r="N29" s="23">
        <v>0</v>
      </c>
    </row>
    <row r="30" spans="2:14" ht="15" x14ac:dyDescent="0.25">
      <c r="B30" t="s">
        <v>170</v>
      </c>
      <c r="C30" s="23">
        <v>0</v>
      </c>
      <c r="D30" s="23">
        <v>0</v>
      </c>
      <c r="E30" s="23">
        <v>1</v>
      </c>
      <c r="F30" s="23">
        <v>1</v>
      </c>
      <c r="G30" s="23">
        <v>1</v>
      </c>
      <c r="H30" s="23">
        <v>1</v>
      </c>
      <c r="I30" s="23">
        <v>1</v>
      </c>
      <c r="J30" s="23">
        <v>1</v>
      </c>
      <c r="K30" s="23">
        <v>1</v>
      </c>
      <c r="L30" s="23">
        <v>1</v>
      </c>
      <c r="M30" s="23">
        <v>1</v>
      </c>
      <c r="N30" s="23">
        <v>0</v>
      </c>
    </row>
    <row r="31" spans="2:14" ht="15" x14ac:dyDescent="0.25">
      <c r="B31" t="s">
        <v>171</v>
      </c>
      <c r="C31" s="23">
        <v>0</v>
      </c>
      <c r="D31" s="23">
        <v>0</v>
      </c>
      <c r="E31" s="23">
        <v>1</v>
      </c>
      <c r="F31" s="23">
        <v>1</v>
      </c>
      <c r="G31" s="23">
        <v>1</v>
      </c>
      <c r="H31" s="23">
        <v>1</v>
      </c>
      <c r="I31" s="23">
        <v>1</v>
      </c>
      <c r="J31" s="23">
        <v>1</v>
      </c>
      <c r="K31" s="23">
        <v>1</v>
      </c>
      <c r="L31" s="23">
        <v>1</v>
      </c>
      <c r="M31" s="23">
        <v>1</v>
      </c>
      <c r="N31" s="23">
        <v>0</v>
      </c>
    </row>
    <row r="32" spans="2:14" ht="15" x14ac:dyDescent="0.25">
      <c r="B32" t="s">
        <v>172</v>
      </c>
      <c r="C32" s="23">
        <v>0</v>
      </c>
      <c r="D32" s="23">
        <v>0</v>
      </c>
      <c r="E32" s="23">
        <v>1</v>
      </c>
      <c r="F32" s="23">
        <v>1</v>
      </c>
      <c r="G32" s="23">
        <v>1</v>
      </c>
      <c r="H32" s="23">
        <v>1</v>
      </c>
      <c r="I32" s="23">
        <v>1</v>
      </c>
      <c r="J32" s="23">
        <v>1</v>
      </c>
      <c r="K32" s="23">
        <v>1</v>
      </c>
      <c r="L32" s="23">
        <v>1</v>
      </c>
      <c r="M32" s="23">
        <v>1</v>
      </c>
      <c r="N32" s="23">
        <v>0</v>
      </c>
    </row>
    <row r="33" spans="2:14" ht="15" x14ac:dyDescent="0.25">
      <c r="B33" t="s">
        <v>173</v>
      </c>
      <c r="C33" s="23">
        <v>1</v>
      </c>
      <c r="D33" s="23">
        <v>1</v>
      </c>
      <c r="E33" s="23">
        <v>1</v>
      </c>
      <c r="F33" s="23">
        <v>1</v>
      </c>
      <c r="G33" s="23">
        <v>1</v>
      </c>
      <c r="H33" s="23">
        <v>1</v>
      </c>
      <c r="I33" s="23">
        <v>1</v>
      </c>
      <c r="J33" s="23">
        <v>1</v>
      </c>
      <c r="K33" s="23">
        <v>1</v>
      </c>
      <c r="L33" s="23">
        <v>1</v>
      </c>
      <c r="M33" s="23">
        <v>0</v>
      </c>
      <c r="N33" s="23">
        <v>0</v>
      </c>
    </row>
    <row r="34" spans="2:14" ht="15" x14ac:dyDescent="0.25">
      <c r="B34" t="s">
        <v>174</v>
      </c>
      <c r="C34" s="23">
        <v>1</v>
      </c>
      <c r="D34" s="23">
        <v>1</v>
      </c>
      <c r="E34" s="23">
        <v>1</v>
      </c>
      <c r="F34" s="23">
        <v>1</v>
      </c>
      <c r="G34" s="23">
        <v>1</v>
      </c>
      <c r="H34" s="23">
        <v>1</v>
      </c>
      <c r="I34" s="23">
        <v>1</v>
      </c>
      <c r="J34" s="23">
        <v>1</v>
      </c>
      <c r="K34" s="23">
        <v>1</v>
      </c>
      <c r="L34" s="23">
        <v>1</v>
      </c>
      <c r="M34" s="23">
        <v>0</v>
      </c>
      <c r="N34" s="23">
        <v>0</v>
      </c>
    </row>
    <row r="35" spans="2:14" ht="15" x14ac:dyDescent="0.25">
      <c r="B35" t="s">
        <v>175</v>
      </c>
      <c r="C35" s="23">
        <v>1</v>
      </c>
      <c r="D35" s="23">
        <v>1</v>
      </c>
      <c r="E35" s="23">
        <v>1</v>
      </c>
      <c r="F35" s="23">
        <v>1</v>
      </c>
      <c r="G35" s="23">
        <v>1</v>
      </c>
      <c r="H35" s="23">
        <v>1</v>
      </c>
      <c r="I35" s="23">
        <v>1</v>
      </c>
      <c r="J35" s="23">
        <v>1</v>
      </c>
      <c r="K35" s="23">
        <v>1</v>
      </c>
      <c r="L35" s="23">
        <v>1</v>
      </c>
      <c r="M35" s="23">
        <v>0</v>
      </c>
      <c r="N35" s="23">
        <v>0</v>
      </c>
    </row>
    <row r="36" spans="2:14" ht="15" x14ac:dyDescent="0.25">
      <c r="B36" t="s">
        <v>176</v>
      </c>
      <c r="C36" s="23">
        <v>1</v>
      </c>
      <c r="D36" s="23">
        <v>1</v>
      </c>
      <c r="E36" s="23">
        <v>1</v>
      </c>
      <c r="F36" s="23">
        <v>1</v>
      </c>
      <c r="G36" s="23">
        <v>1</v>
      </c>
      <c r="H36" s="23">
        <v>1</v>
      </c>
      <c r="I36" s="23">
        <v>1</v>
      </c>
      <c r="J36" s="23">
        <v>1</v>
      </c>
      <c r="K36" s="23">
        <v>1</v>
      </c>
      <c r="L36" s="23">
        <v>1</v>
      </c>
      <c r="M36" s="23">
        <v>0</v>
      </c>
      <c r="N36" s="23">
        <v>0</v>
      </c>
    </row>
    <row r="37" spans="2:14" ht="15" x14ac:dyDescent="0.25">
      <c r="B37" t="s">
        <v>177</v>
      </c>
      <c r="C37" s="23">
        <v>1</v>
      </c>
      <c r="D37" s="23">
        <v>1</v>
      </c>
      <c r="E37" s="23">
        <v>2</v>
      </c>
      <c r="F37" s="23">
        <v>2</v>
      </c>
      <c r="G37" s="23">
        <v>2</v>
      </c>
      <c r="H37" s="23">
        <v>2</v>
      </c>
      <c r="I37" s="23">
        <v>2</v>
      </c>
      <c r="J37" s="23">
        <v>2</v>
      </c>
      <c r="K37" s="23">
        <v>2</v>
      </c>
      <c r="L37" s="23">
        <v>2</v>
      </c>
      <c r="M37" s="23">
        <v>1</v>
      </c>
      <c r="N37" s="23">
        <v>1</v>
      </c>
    </row>
    <row r="38" spans="2:14" ht="15" x14ac:dyDescent="0.25">
      <c r="B38" t="s">
        <v>178</v>
      </c>
      <c r="C38" s="23">
        <v>1</v>
      </c>
      <c r="D38" s="23">
        <v>1</v>
      </c>
      <c r="E38" s="23">
        <v>2</v>
      </c>
      <c r="F38" s="23">
        <v>2</v>
      </c>
      <c r="G38" s="23">
        <v>2</v>
      </c>
      <c r="H38" s="23">
        <v>2</v>
      </c>
      <c r="I38" s="23">
        <v>2</v>
      </c>
      <c r="J38" s="23">
        <v>2</v>
      </c>
      <c r="K38" s="23">
        <v>2</v>
      </c>
      <c r="L38" s="23">
        <v>2</v>
      </c>
      <c r="M38" s="23">
        <v>1</v>
      </c>
      <c r="N38" s="23">
        <v>0</v>
      </c>
    </row>
    <row r="39" spans="2:14" ht="15" x14ac:dyDescent="0.25">
      <c r="B39" t="s">
        <v>179</v>
      </c>
      <c r="C39" s="23">
        <v>1</v>
      </c>
      <c r="D39" s="23">
        <v>1</v>
      </c>
      <c r="E39" s="23">
        <v>1</v>
      </c>
      <c r="F39" s="23">
        <v>1</v>
      </c>
      <c r="G39" s="23">
        <v>1</v>
      </c>
      <c r="H39" s="23">
        <v>1</v>
      </c>
      <c r="I39" s="23">
        <v>1</v>
      </c>
      <c r="J39" s="23">
        <v>1</v>
      </c>
      <c r="K39" s="23">
        <v>1</v>
      </c>
      <c r="L39" s="23">
        <v>1</v>
      </c>
      <c r="M39" s="23">
        <v>1</v>
      </c>
      <c r="N39" s="23">
        <v>0</v>
      </c>
    </row>
    <row r="40" spans="2:14" ht="15" x14ac:dyDescent="0.25">
      <c r="B40" t="s">
        <v>180</v>
      </c>
      <c r="C40" s="23">
        <v>0</v>
      </c>
      <c r="D40" s="23">
        <v>0</v>
      </c>
      <c r="E40" s="23">
        <v>1</v>
      </c>
      <c r="F40" s="23">
        <v>1</v>
      </c>
      <c r="G40" s="23">
        <v>1</v>
      </c>
      <c r="H40" s="23">
        <v>1</v>
      </c>
      <c r="I40" s="23">
        <v>1</v>
      </c>
      <c r="J40" s="23">
        <v>1</v>
      </c>
      <c r="K40" s="23">
        <v>1</v>
      </c>
      <c r="L40" s="23">
        <v>1</v>
      </c>
      <c r="M40" s="23">
        <v>1</v>
      </c>
      <c r="N40" s="23">
        <v>0</v>
      </c>
    </row>
    <row r="41" spans="2:14" ht="15" x14ac:dyDescent="0.25">
      <c r="B41" t="s">
        <v>181</v>
      </c>
      <c r="C41" s="23">
        <v>1</v>
      </c>
      <c r="D41" s="23">
        <v>1</v>
      </c>
      <c r="E41" s="23">
        <v>1</v>
      </c>
      <c r="F41" s="23">
        <v>1</v>
      </c>
      <c r="G41" s="23">
        <v>1</v>
      </c>
      <c r="H41" s="23">
        <v>1</v>
      </c>
      <c r="I41" s="23">
        <v>1</v>
      </c>
      <c r="J41" s="23">
        <v>1</v>
      </c>
      <c r="K41" s="23">
        <v>1</v>
      </c>
      <c r="L41" s="23">
        <v>1</v>
      </c>
      <c r="M41" s="23">
        <v>1</v>
      </c>
      <c r="N41" s="23">
        <v>0</v>
      </c>
    </row>
    <row r="42" spans="2:14" ht="15" x14ac:dyDescent="0.25">
      <c r="B42" t="s">
        <v>182</v>
      </c>
      <c r="C42" s="23">
        <v>0</v>
      </c>
      <c r="D42" s="23">
        <v>0</v>
      </c>
      <c r="E42" s="23">
        <v>1</v>
      </c>
      <c r="F42" s="23">
        <v>1</v>
      </c>
      <c r="G42" s="23">
        <v>1</v>
      </c>
      <c r="H42" s="23">
        <v>1</v>
      </c>
      <c r="I42" s="23">
        <v>1</v>
      </c>
      <c r="J42" s="23">
        <v>1</v>
      </c>
      <c r="K42" s="23">
        <v>1</v>
      </c>
      <c r="L42" s="23">
        <v>1</v>
      </c>
      <c r="M42" s="23">
        <v>1</v>
      </c>
      <c r="N42" s="23">
        <v>0</v>
      </c>
    </row>
    <row r="43" spans="2:14" ht="15" x14ac:dyDescent="0.2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5"/>
    </row>
    <row r="44" spans="2:14" ht="15" x14ac:dyDescent="0.25">
      <c r="C44" s="23"/>
      <c r="D44" s="23"/>
      <c r="E44" s="23"/>
      <c r="F44" s="23"/>
      <c r="G44" s="23"/>
      <c r="H44" s="23" t="s">
        <v>207</v>
      </c>
      <c r="I44" s="23"/>
      <c r="J44" s="23"/>
      <c r="K44" s="23"/>
      <c r="L44" s="23"/>
      <c r="M44" s="23"/>
      <c r="N44" s="5"/>
    </row>
    <row r="45" spans="2:14" ht="15" x14ac:dyDescent="0.25"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5"/>
    </row>
    <row r="46" spans="2:14" ht="15" x14ac:dyDescent="0.25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5"/>
    </row>
    <row r="47" spans="2:14" ht="15" x14ac:dyDescent="0.25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5"/>
    </row>
    <row r="48" spans="2:14" ht="15" x14ac:dyDescent="0.25"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5"/>
    </row>
    <row r="49" spans="1:14" ht="15" x14ac:dyDescent="0.25"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5"/>
    </row>
    <row r="50" spans="1:14" ht="15" x14ac:dyDescent="0.25"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5"/>
    </row>
    <row r="51" spans="1:14" ht="15" x14ac:dyDescent="0.25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5"/>
    </row>
    <row r="52" spans="1:14" ht="15" x14ac:dyDescent="0.25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5"/>
    </row>
    <row r="53" spans="1:14" ht="15" x14ac:dyDescent="0.25"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5"/>
    </row>
    <row r="54" spans="1:14" ht="15" x14ac:dyDescent="0.25"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5"/>
    </row>
    <row r="55" spans="1:14" ht="15" x14ac:dyDescent="0.25"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5"/>
    </row>
    <row r="56" spans="1:14" ht="15" x14ac:dyDescent="0.25"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5"/>
    </row>
    <row r="57" spans="1:14" ht="15" x14ac:dyDescent="0.25"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5"/>
    </row>
    <row r="58" spans="1:14" x14ac:dyDescent="0.3"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5"/>
    </row>
    <row r="59" spans="1:14" ht="15" thickBot="1" x14ac:dyDescent="0.35"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5"/>
    </row>
    <row r="60" spans="1:14" ht="15.6" thickBot="1" x14ac:dyDescent="0.35">
      <c r="A60" s="24" t="s">
        <v>60</v>
      </c>
      <c r="B60" s="231" t="s">
        <v>127</v>
      </c>
      <c r="C60" s="231"/>
      <c r="D60" s="231" t="s">
        <v>128</v>
      </c>
      <c r="E60" s="231"/>
      <c r="F60" s="232" t="s">
        <v>64</v>
      </c>
      <c r="G60" s="233"/>
    </row>
    <row r="61" spans="1:14" ht="15" x14ac:dyDescent="0.3">
      <c r="A61" s="25">
        <v>1</v>
      </c>
      <c r="B61" s="234" t="s">
        <v>129</v>
      </c>
      <c r="C61" s="234"/>
      <c r="D61" s="235"/>
      <c r="E61" s="235"/>
      <c r="F61" s="235"/>
      <c r="G61" s="236"/>
    </row>
    <row r="62" spans="1:14" ht="15" x14ac:dyDescent="0.3">
      <c r="A62" s="26">
        <v>2</v>
      </c>
      <c r="B62" s="237" t="s">
        <v>130</v>
      </c>
      <c r="C62" s="237"/>
      <c r="D62" s="238"/>
      <c r="E62" s="238"/>
      <c r="F62" s="238"/>
      <c r="G62" s="239"/>
    </row>
    <row r="63" spans="1:14" ht="15" x14ac:dyDescent="0.3">
      <c r="A63" s="26">
        <v>3</v>
      </c>
      <c r="B63" s="237" t="s">
        <v>131</v>
      </c>
      <c r="C63" s="237"/>
      <c r="D63" s="238"/>
      <c r="E63" s="238"/>
      <c r="F63" s="238"/>
      <c r="G63" s="239"/>
    </row>
    <row r="64" spans="1:14" ht="15" x14ac:dyDescent="0.3">
      <c r="A64" s="26">
        <v>4</v>
      </c>
      <c r="B64" s="237" t="s">
        <v>132</v>
      </c>
      <c r="C64" s="237"/>
      <c r="D64" s="238"/>
      <c r="E64" s="238"/>
      <c r="F64" s="238"/>
      <c r="G64" s="239"/>
    </row>
    <row r="65" spans="1:7" ht="15" x14ac:dyDescent="0.3">
      <c r="A65" s="26">
        <v>5</v>
      </c>
      <c r="B65" s="237" t="s">
        <v>133</v>
      </c>
      <c r="C65" s="237"/>
      <c r="D65" s="238"/>
      <c r="E65" s="238"/>
      <c r="F65" s="238"/>
      <c r="G65" s="239"/>
    </row>
    <row r="66" spans="1:7" ht="15" x14ac:dyDescent="0.3">
      <c r="A66" s="26">
        <v>6</v>
      </c>
      <c r="B66" s="237" t="s">
        <v>134</v>
      </c>
      <c r="C66" s="237"/>
      <c r="D66" s="238"/>
      <c r="E66" s="238"/>
      <c r="F66" s="238"/>
      <c r="G66" s="239"/>
    </row>
    <row r="67" spans="1:7" ht="15" x14ac:dyDescent="0.3">
      <c r="A67" s="26">
        <v>7</v>
      </c>
      <c r="B67" s="237" t="s">
        <v>158</v>
      </c>
      <c r="C67" s="237"/>
      <c r="D67" s="238"/>
      <c r="E67" s="238"/>
      <c r="F67" s="238"/>
      <c r="G67" s="239"/>
    </row>
    <row r="68" spans="1:7" ht="15" x14ac:dyDescent="0.3">
      <c r="A68" s="26">
        <v>8</v>
      </c>
      <c r="B68" s="237" t="s">
        <v>135</v>
      </c>
      <c r="C68" s="237"/>
      <c r="D68" s="238"/>
      <c r="E68" s="238"/>
      <c r="F68" s="238"/>
      <c r="G68" s="239"/>
    </row>
    <row r="69" spans="1:7" ht="15" x14ac:dyDescent="0.3">
      <c r="A69" s="26">
        <v>9</v>
      </c>
      <c r="B69" s="240" t="s">
        <v>136</v>
      </c>
      <c r="C69" s="240"/>
      <c r="D69" s="238"/>
      <c r="E69" s="238"/>
      <c r="F69" s="238"/>
      <c r="G69" s="239"/>
    </row>
    <row r="70" spans="1:7" ht="15" x14ac:dyDescent="0.3">
      <c r="A70" s="26">
        <v>10</v>
      </c>
      <c r="B70" s="240" t="s">
        <v>137</v>
      </c>
      <c r="C70" s="240"/>
      <c r="D70" s="238"/>
      <c r="E70" s="238"/>
      <c r="F70" s="238"/>
      <c r="G70" s="239"/>
    </row>
    <row r="71" spans="1:7" ht="15" x14ac:dyDescent="0.3">
      <c r="A71" s="26">
        <v>11</v>
      </c>
      <c r="B71" s="240" t="s">
        <v>138</v>
      </c>
      <c r="C71" s="240"/>
      <c r="D71" s="238"/>
      <c r="E71" s="238"/>
      <c r="F71" s="238"/>
      <c r="G71" s="239"/>
    </row>
    <row r="72" spans="1:7" ht="15" x14ac:dyDescent="0.3">
      <c r="A72" s="26">
        <v>12</v>
      </c>
      <c r="B72" s="237" t="s">
        <v>139</v>
      </c>
      <c r="C72" s="237"/>
      <c r="D72" s="238"/>
      <c r="E72" s="238"/>
      <c r="F72" s="238"/>
      <c r="G72" s="239"/>
    </row>
    <row r="73" spans="1:7" ht="15" x14ac:dyDescent="0.3">
      <c r="A73" s="26">
        <v>13</v>
      </c>
      <c r="B73" s="237" t="s">
        <v>140</v>
      </c>
      <c r="C73" s="237"/>
      <c r="D73" s="238"/>
      <c r="E73" s="238"/>
      <c r="F73" s="238"/>
      <c r="G73" s="239"/>
    </row>
    <row r="74" spans="1:7" ht="15" x14ac:dyDescent="0.3">
      <c r="A74" s="26">
        <v>14</v>
      </c>
      <c r="B74" s="237" t="s">
        <v>141</v>
      </c>
      <c r="C74" s="237"/>
      <c r="D74" s="238"/>
      <c r="E74" s="238"/>
      <c r="F74" s="238"/>
      <c r="G74" s="239"/>
    </row>
    <row r="75" spans="1:7" ht="15" x14ac:dyDescent="0.3">
      <c r="A75" s="26">
        <v>15</v>
      </c>
      <c r="B75" s="237" t="s">
        <v>142</v>
      </c>
      <c r="C75" s="237"/>
      <c r="D75" s="238"/>
      <c r="E75" s="238"/>
      <c r="F75" s="238"/>
      <c r="G75" s="239"/>
    </row>
    <row r="76" spans="1:7" ht="15" x14ac:dyDescent="0.3">
      <c r="A76" s="26">
        <v>16</v>
      </c>
      <c r="B76" s="237" t="s">
        <v>143</v>
      </c>
      <c r="C76" s="237"/>
      <c r="D76" s="238"/>
      <c r="E76" s="238"/>
      <c r="F76" s="238"/>
      <c r="G76" s="239"/>
    </row>
    <row r="77" spans="1:7" ht="15" x14ac:dyDescent="0.3">
      <c r="A77" s="26">
        <v>17</v>
      </c>
      <c r="B77" s="237" t="s">
        <v>144</v>
      </c>
      <c r="C77" s="237"/>
      <c r="D77" s="238"/>
      <c r="E77" s="238"/>
      <c r="F77" s="238"/>
      <c r="G77" s="239"/>
    </row>
    <row r="78" spans="1:7" ht="15" x14ac:dyDescent="0.3">
      <c r="A78" s="26">
        <v>18</v>
      </c>
      <c r="B78" s="237" t="s">
        <v>145</v>
      </c>
      <c r="C78" s="237"/>
      <c r="D78" s="238"/>
      <c r="E78" s="238"/>
      <c r="F78" s="238"/>
      <c r="G78" s="239"/>
    </row>
    <row r="79" spans="1:7" ht="15.6" thickBot="1" x14ac:dyDescent="0.35">
      <c r="A79" s="27"/>
      <c r="B79" s="241"/>
      <c r="C79" s="241"/>
      <c r="D79" s="238"/>
      <c r="E79" s="238"/>
      <c r="F79" s="238"/>
      <c r="G79" s="239"/>
    </row>
  </sheetData>
  <mergeCells count="60">
    <mergeCell ref="B78:C78"/>
    <mergeCell ref="D78:E78"/>
    <mergeCell ref="F78:G78"/>
    <mergeCell ref="B79:C79"/>
    <mergeCell ref="D79:E79"/>
    <mergeCell ref="F79:G79"/>
    <mergeCell ref="B76:C76"/>
    <mergeCell ref="D76:E76"/>
    <mergeCell ref="F76:G76"/>
    <mergeCell ref="B77:C77"/>
    <mergeCell ref="D77:E77"/>
    <mergeCell ref="F77:G77"/>
    <mergeCell ref="B74:C74"/>
    <mergeCell ref="D74:E74"/>
    <mergeCell ref="F74:G74"/>
    <mergeCell ref="B75:C75"/>
    <mergeCell ref="D75:E75"/>
    <mergeCell ref="F75:G75"/>
    <mergeCell ref="B72:C72"/>
    <mergeCell ref="D72:E72"/>
    <mergeCell ref="F72:G72"/>
    <mergeCell ref="B73:C73"/>
    <mergeCell ref="D73:E73"/>
    <mergeCell ref="F73:G73"/>
    <mergeCell ref="B70:C70"/>
    <mergeCell ref="D70:E70"/>
    <mergeCell ref="F70:G70"/>
    <mergeCell ref="B71:C71"/>
    <mergeCell ref="D71:E71"/>
    <mergeCell ref="F71:G71"/>
    <mergeCell ref="B68:C68"/>
    <mergeCell ref="D68:E68"/>
    <mergeCell ref="F68:G68"/>
    <mergeCell ref="B69:C69"/>
    <mergeCell ref="D69:E69"/>
    <mergeCell ref="F69:G69"/>
    <mergeCell ref="B66:C66"/>
    <mergeCell ref="D66:E66"/>
    <mergeCell ref="F66:G66"/>
    <mergeCell ref="B67:C67"/>
    <mergeCell ref="D67:E67"/>
    <mergeCell ref="F67:G67"/>
    <mergeCell ref="B64:C64"/>
    <mergeCell ref="D64:E64"/>
    <mergeCell ref="F64:G64"/>
    <mergeCell ref="B65:C65"/>
    <mergeCell ref="D65:E65"/>
    <mergeCell ref="F65:G65"/>
    <mergeCell ref="B62:C62"/>
    <mergeCell ref="D62:E62"/>
    <mergeCell ref="F62:G62"/>
    <mergeCell ref="B63:C63"/>
    <mergeCell ref="D63:E63"/>
    <mergeCell ref="F63:G63"/>
    <mergeCell ref="B60:C60"/>
    <mergeCell ref="D60:E60"/>
    <mergeCell ref="F60:G60"/>
    <mergeCell ref="B61:C61"/>
    <mergeCell ref="D61:E61"/>
    <mergeCell ref="F61:G61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topLeftCell="A40" zoomScale="110" zoomScaleNormal="110" workbookViewId="0">
      <selection activeCell="H44" sqref="H44:H49"/>
    </sheetView>
  </sheetViews>
  <sheetFormatPr defaultRowHeight="14.4" x14ac:dyDescent="0.3"/>
  <cols>
    <col min="2" max="2" width="39.44140625" bestFit="1" customWidth="1"/>
    <col min="3" max="3" width="8.33203125" bestFit="1" customWidth="1"/>
    <col min="15" max="15" width="10" bestFit="1" customWidth="1"/>
  </cols>
  <sheetData>
    <row r="1" spans="2:16" ht="15" x14ac:dyDescent="0.25">
      <c r="B1" t="s">
        <v>85</v>
      </c>
      <c r="C1" s="19">
        <v>0.12</v>
      </c>
      <c r="D1" s="19">
        <v>0.251</v>
      </c>
      <c r="E1" s="19">
        <v>0.31559999999999999</v>
      </c>
      <c r="F1" s="19">
        <v>0.55500000000000005</v>
      </c>
      <c r="G1" s="19">
        <v>0.78449999999999998</v>
      </c>
      <c r="H1" s="19">
        <v>1.1255999999999999</v>
      </c>
      <c r="I1" s="19">
        <f>1.4253-0.008</f>
        <v>1.4173</v>
      </c>
      <c r="J1" s="19">
        <f>1.5126-0.09</f>
        <v>1.4225999999999999</v>
      </c>
      <c r="K1" s="19">
        <f>1.5587-0.0003</f>
        <v>1.5584</v>
      </c>
      <c r="L1" s="19">
        <v>1.25</v>
      </c>
      <c r="M1" s="19">
        <v>0.9</v>
      </c>
      <c r="N1" s="19">
        <v>0.3</v>
      </c>
      <c r="O1" s="19">
        <f>SUM(C1:N1)</f>
        <v>10.000000000000002</v>
      </c>
    </row>
    <row r="2" spans="2:16" ht="15" x14ac:dyDescent="0.25">
      <c r="C2" s="14">
        <v>42736</v>
      </c>
      <c r="D2" s="14">
        <v>42767</v>
      </c>
      <c r="E2" s="14">
        <v>42795</v>
      </c>
      <c r="F2" s="14">
        <v>42826</v>
      </c>
      <c r="G2" s="14">
        <v>42856</v>
      </c>
      <c r="H2" s="14">
        <v>42887</v>
      </c>
      <c r="I2" s="14">
        <v>42917</v>
      </c>
      <c r="J2" s="14">
        <v>42948</v>
      </c>
      <c r="K2" s="14">
        <v>42979</v>
      </c>
      <c r="L2" s="14">
        <v>43009</v>
      </c>
      <c r="M2" s="14">
        <v>43040</v>
      </c>
      <c r="N2" s="14">
        <v>43070</v>
      </c>
      <c r="O2" s="14">
        <v>43101</v>
      </c>
      <c r="P2" s="14">
        <v>43132</v>
      </c>
    </row>
    <row r="3" spans="2:16" ht="15" x14ac:dyDescent="0.25">
      <c r="B3" t="s">
        <v>86</v>
      </c>
      <c r="C3" s="23">
        <f>C7+C9+C11+C13+C15+C17+C19+C21+C23+C25+C27+C29+C31+C33+C35+C37</f>
        <v>4</v>
      </c>
      <c r="D3" s="23">
        <f t="shared" ref="D3:N4" si="0">D7+D9+D11+D13+D15+D17+D19+D21+D23+D25+D27+D29+D31+D33+D35+D37</f>
        <v>16</v>
      </c>
      <c r="E3" s="23">
        <f t="shared" si="0"/>
        <v>17</v>
      </c>
      <c r="F3" s="23">
        <f t="shared" si="0"/>
        <v>26</v>
      </c>
      <c r="G3" s="23">
        <f t="shared" si="0"/>
        <v>27</v>
      </c>
      <c r="H3" s="23">
        <f t="shared" si="0"/>
        <v>24</v>
      </c>
      <c r="I3" s="23">
        <f t="shared" si="0"/>
        <v>24</v>
      </c>
      <c r="J3" s="23">
        <f t="shared" si="0"/>
        <v>22</v>
      </c>
      <c r="K3" s="23">
        <f t="shared" si="0"/>
        <v>11</v>
      </c>
      <c r="L3" s="23">
        <f t="shared" si="0"/>
        <v>8</v>
      </c>
      <c r="M3" s="23">
        <f t="shared" si="0"/>
        <v>6</v>
      </c>
      <c r="N3" s="23">
        <f t="shared" si="0"/>
        <v>3</v>
      </c>
      <c r="O3" t="s">
        <v>18</v>
      </c>
    </row>
    <row r="4" spans="2:16" ht="15" x14ac:dyDescent="0.25">
      <c r="B4" t="s">
        <v>87</v>
      </c>
      <c r="C4" s="23">
        <f>C8+C10+C12+C14+C16+C18+C20+C22+C24+C26+C28+C30+C32+C34+C36+C38</f>
        <v>5</v>
      </c>
      <c r="D4" s="23">
        <f t="shared" si="0"/>
        <v>12</v>
      </c>
      <c r="E4" s="23">
        <f t="shared" si="0"/>
        <v>22</v>
      </c>
      <c r="F4" s="23">
        <f t="shared" si="0"/>
        <v>24</v>
      </c>
      <c r="G4" s="23">
        <f t="shared" si="0"/>
        <v>28</v>
      </c>
      <c r="H4" s="23">
        <f t="shared" si="0"/>
        <v>29</v>
      </c>
      <c r="I4" s="23">
        <f t="shared" si="0"/>
        <v>27</v>
      </c>
      <c r="J4" s="23">
        <f t="shared" si="0"/>
        <v>23</v>
      </c>
      <c r="K4" s="23">
        <f t="shared" si="0"/>
        <v>16</v>
      </c>
      <c r="L4" s="23">
        <f t="shared" si="0"/>
        <v>10</v>
      </c>
      <c r="M4" s="23">
        <f t="shared" si="0"/>
        <v>6</v>
      </c>
      <c r="N4" s="23" t="s">
        <v>18</v>
      </c>
    </row>
    <row r="5" spans="2:16" ht="15" x14ac:dyDescent="0.25">
      <c r="B5" t="s">
        <v>88</v>
      </c>
      <c r="C5" s="23">
        <f>C3</f>
        <v>4</v>
      </c>
      <c r="D5" s="23">
        <f>C5+D3</f>
        <v>20</v>
      </c>
      <c r="E5" s="23">
        <f t="shared" ref="E5:N6" si="1">D5+E3</f>
        <v>37</v>
      </c>
      <c r="F5" s="23">
        <f t="shared" si="1"/>
        <v>63</v>
      </c>
      <c r="G5" s="23">
        <f t="shared" si="1"/>
        <v>90</v>
      </c>
      <c r="H5" s="23">
        <f t="shared" si="1"/>
        <v>114</v>
      </c>
      <c r="I5" s="23">
        <f t="shared" si="1"/>
        <v>138</v>
      </c>
      <c r="J5" s="23">
        <f t="shared" si="1"/>
        <v>160</v>
      </c>
      <c r="K5" s="23">
        <f t="shared" si="1"/>
        <v>171</v>
      </c>
      <c r="L5" s="23">
        <f t="shared" si="1"/>
        <v>179</v>
      </c>
      <c r="M5" s="23">
        <f t="shared" si="1"/>
        <v>185</v>
      </c>
      <c r="N5" s="23">
        <f t="shared" si="1"/>
        <v>188</v>
      </c>
    </row>
    <row r="6" spans="2:16" ht="15" x14ac:dyDescent="0.25">
      <c r="B6" t="s">
        <v>89</v>
      </c>
      <c r="C6" s="23">
        <f>C4</f>
        <v>5</v>
      </c>
      <c r="D6" s="23">
        <f>C6+D4</f>
        <v>17</v>
      </c>
      <c r="E6" s="23">
        <f t="shared" si="1"/>
        <v>39</v>
      </c>
      <c r="F6" s="23">
        <f t="shared" si="1"/>
        <v>63</v>
      </c>
      <c r="G6" s="23">
        <f t="shared" si="1"/>
        <v>91</v>
      </c>
      <c r="H6" s="23">
        <f t="shared" si="1"/>
        <v>120</v>
      </c>
      <c r="I6" s="23">
        <f t="shared" si="1"/>
        <v>147</v>
      </c>
      <c r="J6" s="23">
        <f t="shared" si="1"/>
        <v>170</v>
      </c>
      <c r="K6" s="23">
        <f t="shared" si="1"/>
        <v>186</v>
      </c>
      <c r="L6" s="23">
        <f t="shared" si="1"/>
        <v>196</v>
      </c>
      <c r="M6" s="23">
        <f t="shared" si="1"/>
        <v>202</v>
      </c>
      <c r="N6" s="23"/>
    </row>
    <row r="7" spans="2:16" ht="15" x14ac:dyDescent="0.25">
      <c r="B7" t="s">
        <v>90</v>
      </c>
      <c r="C7" s="23">
        <v>0</v>
      </c>
      <c r="D7" s="23">
        <v>0</v>
      </c>
      <c r="E7" s="23">
        <v>0</v>
      </c>
      <c r="F7" s="23">
        <v>1</v>
      </c>
      <c r="G7" s="23">
        <v>1</v>
      </c>
      <c r="H7" s="23">
        <v>1</v>
      </c>
      <c r="I7" s="23">
        <v>1</v>
      </c>
      <c r="J7" s="23">
        <v>1</v>
      </c>
      <c r="K7" s="23">
        <v>0</v>
      </c>
      <c r="L7" s="23">
        <v>0</v>
      </c>
      <c r="M7" s="23">
        <v>0</v>
      </c>
      <c r="N7" s="23">
        <v>0</v>
      </c>
    </row>
    <row r="8" spans="2:16" ht="15" x14ac:dyDescent="0.25">
      <c r="B8" t="s">
        <v>120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1</v>
      </c>
      <c r="I8" s="23">
        <v>1</v>
      </c>
      <c r="J8" s="23">
        <v>1</v>
      </c>
      <c r="K8" s="23">
        <v>0</v>
      </c>
      <c r="L8" s="23">
        <v>0</v>
      </c>
      <c r="M8" s="23">
        <v>0</v>
      </c>
      <c r="N8" s="23">
        <v>0</v>
      </c>
    </row>
    <row r="9" spans="2:16" ht="15" x14ac:dyDescent="0.25">
      <c r="B9" t="s">
        <v>91</v>
      </c>
      <c r="C9" s="23">
        <v>1</v>
      </c>
      <c r="D9" s="23">
        <v>1</v>
      </c>
      <c r="E9" s="23">
        <v>1</v>
      </c>
      <c r="F9" s="23">
        <v>2</v>
      </c>
      <c r="G9" s="23">
        <v>2</v>
      </c>
      <c r="H9" s="23">
        <v>2</v>
      </c>
      <c r="I9" s="23">
        <v>2</v>
      </c>
      <c r="J9" s="23">
        <v>2</v>
      </c>
      <c r="K9" s="23">
        <v>2</v>
      </c>
      <c r="L9" s="23">
        <v>1</v>
      </c>
      <c r="M9" s="23">
        <v>1</v>
      </c>
      <c r="N9" s="23">
        <v>1</v>
      </c>
    </row>
    <row r="10" spans="2:16" ht="15" x14ac:dyDescent="0.25">
      <c r="B10" t="s">
        <v>119</v>
      </c>
      <c r="C10" s="23">
        <v>1</v>
      </c>
      <c r="D10" s="23">
        <v>1</v>
      </c>
      <c r="E10" s="23">
        <v>2</v>
      </c>
      <c r="F10" s="23">
        <v>2</v>
      </c>
      <c r="G10" s="23">
        <v>2</v>
      </c>
      <c r="H10" s="23">
        <v>2</v>
      </c>
      <c r="I10" s="23">
        <v>3</v>
      </c>
      <c r="J10" s="23">
        <v>3</v>
      </c>
      <c r="K10" s="23">
        <v>2</v>
      </c>
      <c r="L10" s="23">
        <v>1</v>
      </c>
      <c r="M10" s="23">
        <v>1</v>
      </c>
      <c r="N10" s="23">
        <v>0</v>
      </c>
    </row>
    <row r="11" spans="2:16" ht="15" x14ac:dyDescent="0.25">
      <c r="B11" t="s">
        <v>92</v>
      </c>
      <c r="C11" s="23">
        <v>1</v>
      </c>
      <c r="D11" s="23">
        <v>1</v>
      </c>
      <c r="E11" s="23">
        <v>1</v>
      </c>
      <c r="F11" s="23">
        <v>2</v>
      </c>
      <c r="G11" s="23">
        <v>2</v>
      </c>
      <c r="H11" s="23">
        <v>2</v>
      </c>
      <c r="I11" s="23">
        <v>2</v>
      </c>
      <c r="J11" s="23">
        <v>2</v>
      </c>
      <c r="K11" s="23">
        <v>2</v>
      </c>
      <c r="L11" s="23">
        <v>1</v>
      </c>
      <c r="M11" s="23">
        <v>1</v>
      </c>
      <c r="N11" s="23">
        <v>1</v>
      </c>
    </row>
    <row r="12" spans="2:16" ht="15" x14ac:dyDescent="0.25">
      <c r="B12" t="s">
        <v>118</v>
      </c>
      <c r="C12" s="23">
        <v>1</v>
      </c>
      <c r="D12" s="23">
        <v>1</v>
      </c>
      <c r="E12" s="23">
        <v>2</v>
      </c>
      <c r="F12" s="23">
        <v>2</v>
      </c>
      <c r="G12" s="23">
        <v>2</v>
      </c>
      <c r="H12" s="23">
        <v>2</v>
      </c>
      <c r="I12" s="23">
        <v>3</v>
      </c>
      <c r="J12" s="23">
        <v>3</v>
      </c>
      <c r="K12" s="23">
        <v>2</v>
      </c>
      <c r="L12" s="23">
        <v>1</v>
      </c>
      <c r="M12" s="23">
        <v>1</v>
      </c>
      <c r="N12" s="23">
        <v>0</v>
      </c>
    </row>
    <row r="13" spans="2:16" ht="15" x14ac:dyDescent="0.25">
      <c r="B13" t="s">
        <v>93</v>
      </c>
      <c r="C13" s="23">
        <v>1</v>
      </c>
      <c r="D13" s="23">
        <v>1</v>
      </c>
      <c r="E13" s="23">
        <v>2</v>
      </c>
      <c r="F13" s="23">
        <v>2</v>
      </c>
      <c r="G13" s="23">
        <v>2</v>
      </c>
      <c r="H13" s="23">
        <v>2</v>
      </c>
      <c r="I13" s="23">
        <v>2</v>
      </c>
      <c r="J13" s="23">
        <v>2</v>
      </c>
      <c r="K13" s="23">
        <v>2</v>
      </c>
      <c r="L13" s="23">
        <v>2</v>
      </c>
      <c r="M13" s="23">
        <v>1</v>
      </c>
      <c r="N13" s="23">
        <v>0</v>
      </c>
    </row>
    <row r="14" spans="2:16" ht="15" x14ac:dyDescent="0.25">
      <c r="B14" t="s">
        <v>117</v>
      </c>
      <c r="C14" s="23">
        <v>1</v>
      </c>
      <c r="D14" s="23">
        <v>1</v>
      </c>
      <c r="E14" s="23">
        <v>2</v>
      </c>
      <c r="F14" s="23">
        <v>2</v>
      </c>
      <c r="G14" s="23">
        <v>2</v>
      </c>
      <c r="H14" s="23">
        <v>3</v>
      </c>
      <c r="I14" s="23">
        <v>3</v>
      </c>
      <c r="J14" s="23">
        <v>3</v>
      </c>
      <c r="K14" s="23">
        <v>2</v>
      </c>
      <c r="L14" s="23">
        <v>1</v>
      </c>
      <c r="M14" s="23">
        <v>1</v>
      </c>
      <c r="N14" s="23">
        <v>0</v>
      </c>
    </row>
    <row r="15" spans="2:16" ht="15" x14ac:dyDescent="0.25">
      <c r="B15" t="s">
        <v>94</v>
      </c>
      <c r="C15" s="23">
        <v>0</v>
      </c>
      <c r="D15" s="23">
        <v>1</v>
      </c>
      <c r="E15" s="23">
        <v>1</v>
      </c>
      <c r="F15" s="23">
        <v>1</v>
      </c>
      <c r="G15" s="23">
        <v>1</v>
      </c>
      <c r="H15" s="23">
        <v>1</v>
      </c>
      <c r="I15" s="23">
        <v>1</v>
      </c>
      <c r="J15" s="23">
        <v>1</v>
      </c>
      <c r="K15" s="23">
        <v>1</v>
      </c>
      <c r="L15" s="23">
        <v>1</v>
      </c>
      <c r="M15" s="23">
        <v>1</v>
      </c>
      <c r="N15" s="23">
        <v>0</v>
      </c>
    </row>
    <row r="16" spans="2:16" ht="15" x14ac:dyDescent="0.25">
      <c r="B16" t="s">
        <v>116</v>
      </c>
      <c r="C16" s="23">
        <v>0</v>
      </c>
      <c r="D16" s="23">
        <v>0</v>
      </c>
      <c r="E16" s="23">
        <v>1</v>
      </c>
      <c r="F16" s="23">
        <v>1</v>
      </c>
      <c r="G16" s="23">
        <v>1</v>
      </c>
      <c r="H16" s="23">
        <v>1</v>
      </c>
      <c r="I16" s="23">
        <v>1</v>
      </c>
      <c r="J16" s="23">
        <v>2</v>
      </c>
      <c r="K16" s="23">
        <v>2</v>
      </c>
      <c r="L16" s="23">
        <v>1</v>
      </c>
      <c r="M16" s="23">
        <v>1</v>
      </c>
      <c r="N16" s="23">
        <v>0</v>
      </c>
    </row>
    <row r="17" spans="2:14" ht="15" x14ac:dyDescent="0.25">
      <c r="B17" t="s">
        <v>95</v>
      </c>
      <c r="C17" s="23">
        <v>1</v>
      </c>
      <c r="D17" s="23">
        <v>1</v>
      </c>
      <c r="E17" s="23">
        <v>1</v>
      </c>
      <c r="F17" s="23">
        <v>1</v>
      </c>
      <c r="G17" s="23">
        <v>2</v>
      </c>
      <c r="H17" s="23">
        <v>0</v>
      </c>
      <c r="I17" s="23">
        <v>0</v>
      </c>
      <c r="J17" s="23">
        <v>0</v>
      </c>
      <c r="K17" s="23">
        <v>2</v>
      </c>
      <c r="L17" s="23">
        <v>1</v>
      </c>
      <c r="M17" s="23">
        <v>1</v>
      </c>
      <c r="N17" s="23">
        <v>1</v>
      </c>
    </row>
    <row r="18" spans="2:14" ht="15" x14ac:dyDescent="0.25">
      <c r="B18" t="s">
        <v>115</v>
      </c>
      <c r="C18" s="23">
        <v>1</v>
      </c>
      <c r="D18" s="23">
        <v>1</v>
      </c>
      <c r="E18" s="23">
        <v>1</v>
      </c>
      <c r="F18" s="23">
        <v>2</v>
      </c>
      <c r="G18" s="23">
        <v>3</v>
      </c>
      <c r="H18" s="23">
        <v>1</v>
      </c>
      <c r="I18" s="23">
        <v>0</v>
      </c>
      <c r="J18" s="23">
        <v>0</v>
      </c>
      <c r="K18" s="23">
        <v>3</v>
      </c>
      <c r="L18" s="23">
        <v>2</v>
      </c>
      <c r="M18" s="23">
        <v>1</v>
      </c>
      <c r="N18" s="23">
        <v>0</v>
      </c>
    </row>
    <row r="19" spans="2:14" ht="15" x14ac:dyDescent="0.25">
      <c r="B19" t="s">
        <v>96</v>
      </c>
      <c r="C19" s="23">
        <v>0</v>
      </c>
      <c r="D19" s="23">
        <v>2</v>
      </c>
      <c r="E19" s="23">
        <v>2</v>
      </c>
      <c r="F19" s="23">
        <v>4</v>
      </c>
      <c r="G19" s="23">
        <v>4</v>
      </c>
      <c r="H19" s="23">
        <v>3</v>
      </c>
      <c r="I19" s="23">
        <v>3</v>
      </c>
      <c r="J19" s="23">
        <v>2</v>
      </c>
      <c r="K19" s="23">
        <v>0</v>
      </c>
      <c r="L19" s="23">
        <v>0</v>
      </c>
      <c r="M19" s="23">
        <v>0</v>
      </c>
      <c r="N19" s="23">
        <v>0</v>
      </c>
    </row>
    <row r="20" spans="2:14" ht="15" x14ac:dyDescent="0.25">
      <c r="B20" t="s">
        <v>114</v>
      </c>
      <c r="C20" s="23">
        <v>0</v>
      </c>
      <c r="D20" s="23">
        <v>2</v>
      </c>
      <c r="E20" s="23">
        <v>3</v>
      </c>
      <c r="F20" s="23">
        <v>4</v>
      </c>
      <c r="G20" s="23">
        <v>4</v>
      </c>
      <c r="H20" s="23">
        <v>6</v>
      </c>
      <c r="I20" s="23">
        <v>4</v>
      </c>
      <c r="J20" s="23">
        <v>1</v>
      </c>
      <c r="K20" s="23">
        <v>0</v>
      </c>
      <c r="L20" s="23">
        <v>0</v>
      </c>
      <c r="M20" s="23">
        <v>0</v>
      </c>
      <c r="N20" s="23">
        <v>0</v>
      </c>
    </row>
    <row r="21" spans="2:14" ht="15" x14ac:dyDescent="0.25">
      <c r="B21" t="s">
        <v>97</v>
      </c>
      <c r="C21" s="23">
        <v>0</v>
      </c>
      <c r="D21" s="23">
        <v>2</v>
      </c>
      <c r="E21" s="23">
        <v>2</v>
      </c>
      <c r="F21" s="23">
        <v>2</v>
      </c>
      <c r="G21" s="23">
        <v>2</v>
      </c>
      <c r="H21" s="23">
        <v>2</v>
      </c>
      <c r="I21" s="23">
        <v>2</v>
      </c>
      <c r="J21" s="23">
        <v>2</v>
      </c>
      <c r="K21" s="23">
        <v>0</v>
      </c>
      <c r="L21" s="23">
        <v>0</v>
      </c>
      <c r="M21" s="23">
        <v>0</v>
      </c>
      <c r="N21" s="23">
        <v>0</v>
      </c>
    </row>
    <row r="22" spans="2:14" ht="15" x14ac:dyDescent="0.25">
      <c r="B22" t="s">
        <v>113</v>
      </c>
      <c r="C22" s="23">
        <v>0</v>
      </c>
      <c r="D22" s="23">
        <v>1</v>
      </c>
      <c r="E22" s="23">
        <v>2</v>
      </c>
      <c r="F22" s="23">
        <v>2</v>
      </c>
      <c r="G22" s="23">
        <v>2</v>
      </c>
      <c r="H22" s="23">
        <v>2</v>
      </c>
      <c r="I22" s="23">
        <v>2</v>
      </c>
      <c r="J22" s="23">
        <v>1</v>
      </c>
      <c r="K22" s="23">
        <v>0</v>
      </c>
      <c r="L22" s="23">
        <v>0</v>
      </c>
      <c r="M22" s="23">
        <v>0</v>
      </c>
      <c r="N22" s="23">
        <v>0</v>
      </c>
    </row>
    <row r="23" spans="2:14" ht="15" x14ac:dyDescent="0.25">
      <c r="B23" t="s">
        <v>98</v>
      </c>
      <c r="C23" s="23">
        <v>0</v>
      </c>
      <c r="D23" s="23">
        <v>2</v>
      </c>
      <c r="E23" s="23">
        <v>2</v>
      </c>
      <c r="F23" s="23">
        <v>2</v>
      </c>
      <c r="G23" s="23">
        <v>2</v>
      </c>
      <c r="H23" s="23">
        <v>2</v>
      </c>
      <c r="I23" s="23">
        <v>2</v>
      </c>
      <c r="J23" s="23">
        <v>2</v>
      </c>
      <c r="K23" s="23">
        <v>0</v>
      </c>
      <c r="L23" s="23">
        <v>0</v>
      </c>
      <c r="M23" s="23">
        <v>0</v>
      </c>
      <c r="N23" s="23">
        <v>0</v>
      </c>
    </row>
    <row r="24" spans="2:14" ht="15" x14ac:dyDescent="0.25">
      <c r="B24" t="s">
        <v>112</v>
      </c>
      <c r="C24" s="23">
        <v>0</v>
      </c>
      <c r="D24" s="23">
        <v>1</v>
      </c>
      <c r="E24" s="23">
        <v>2</v>
      </c>
      <c r="F24" s="23">
        <v>2</v>
      </c>
      <c r="G24" s="23">
        <v>2</v>
      </c>
      <c r="H24" s="23">
        <v>2</v>
      </c>
      <c r="I24" s="23">
        <v>2</v>
      </c>
      <c r="J24" s="23">
        <v>1</v>
      </c>
      <c r="K24" s="23">
        <v>0</v>
      </c>
      <c r="L24" s="23">
        <v>0</v>
      </c>
      <c r="M24" s="23">
        <v>0</v>
      </c>
      <c r="N24" s="23">
        <v>0</v>
      </c>
    </row>
    <row r="25" spans="2:14" ht="15" x14ac:dyDescent="0.25">
      <c r="B25" t="s">
        <v>99</v>
      </c>
      <c r="C25" s="23">
        <v>0</v>
      </c>
      <c r="D25" s="23">
        <v>1</v>
      </c>
      <c r="E25" s="23">
        <v>1</v>
      </c>
      <c r="F25" s="23">
        <v>2</v>
      </c>
      <c r="G25" s="23">
        <v>2</v>
      </c>
      <c r="H25" s="23">
        <v>2</v>
      </c>
      <c r="I25" s="23">
        <v>2</v>
      </c>
      <c r="J25" s="23">
        <v>1</v>
      </c>
      <c r="K25" s="23">
        <v>0</v>
      </c>
      <c r="L25" s="23">
        <v>0</v>
      </c>
      <c r="M25" s="23">
        <v>0</v>
      </c>
      <c r="N25" s="23">
        <v>0</v>
      </c>
    </row>
    <row r="26" spans="2:14" ht="15" x14ac:dyDescent="0.25">
      <c r="B26" t="s">
        <v>111</v>
      </c>
      <c r="C26" s="23">
        <v>0</v>
      </c>
      <c r="D26" s="23">
        <v>1</v>
      </c>
      <c r="E26" s="23">
        <v>2</v>
      </c>
      <c r="F26" s="23">
        <v>1</v>
      </c>
      <c r="G26" s="23">
        <v>2</v>
      </c>
      <c r="H26" s="23">
        <v>2</v>
      </c>
      <c r="I26" s="23">
        <v>1</v>
      </c>
      <c r="J26" s="23">
        <v>1</v>
      </c>
      <c r="K26" s="23">
        <v>0</v>
      </c>
      <c r="L26" s="23">
        <v>0</v>
      </c>
      <c r="M26" s="23">
        <v>0</v>
      </c>
      <c r="N26" s="23">
        <v>0</v>
      </c>
    </row>
    <row r="27" spans="2:14" ht="15" x14ac:dyDescent="0.25">
      <c r="B27" t="s">
        <v>100</v>
      </c>
      <c r="C27" s="23">
        <v>0</v>
      </c>
      <c r="D27" s="23">
        <v>1</v>
      </c>
      <c r="E27" s="23">
        <v>1</v>
      </c>
      <c r="F27" s="23">
        <v>1</v>
      </c>
      <c r="G27" s="23">
        <v>1</v>
      </c>
      <c r="H27" s="23">
        <v>1</v>
      </c>
      <c r="I27" s="23">
        <v>1</v>
      </c>
      <c r="J27" s="23">
        <v>1</v>
      </c>
      <c r="K27" s="23">
        <v>1</v>
      </c>
      <c r="L27" s="23">
        <v>1</v>
      </c>
      <c r="M27" s="23">
        <v>1</v>
      </c>
      <c r="N27" s="23">
        <v>0</v>
      </c>
    </row>
    <row r="28" spans="2:14" ht="15" x14ac:dyDescent="0.25">
      <c r="B28" t="s">
        <v>110</v>
      </c>
      <c r="C28" s="23">
        <v>0</v>
      </c>
      <c r="D28" s="23">
        <v>0</v>
      </c>
      <c r="E28" s="23">
        <v>1</v>
      </c>
      <c r="F28" s="23">
        <v>1</v>
      </c>
      <c r="G28" s="23">
        <v>1</v>
      </c>
      <c r="H28" s="23">
        <v>1</v>
      </c>
      <c r="I28" s="23">
        <v>1</v>
      </c>
      <c r="J28" s="23">
        <v>2</v>
      </c>
      <c r="K28" s="23">
        <v>2</v>
      </c>
      <c r="L28" s="23">
        <v>1</v>
      </c>
      <c r="M28" s="23">
        <v>1</v>
      </c>
      <c r="N28" s="23">
        <v>0</v>
      </c>
    </row>
    <row r="29" spans="2:14" ht="15" x14ac:dyDescent="0.25">
      <c r="B29" t="s">
        <v>101</v>
      </c>
      <c r="C29" s="23">
        <v>0</v>
      </c>
      <c r="D29" s="23">
        <v>2</v>
      </c>
      <c r="E29" s="23">
        <v>2</v>
      </c>
      <c r="F29" s="23">
        <v>2</v>
      </c>
      <c r="G29" s="23">
        <v>2</v>
      </c>
      <c r="H29" s="23">
        <v>2</v>
      </c>
      <c r="I29" s="23">
        <v>2</v>
      </c>
      <c r="J29" s="23">
        <v>2</v>
      </c>
      <c r="K29" s="23">
        <v>0</v>
      </c>
      <c r="L29" s="23">
        <v>0</v>
      </c>
      <c r="M29" s="23">
        <v>0</v>
      </c>
      <c r="N29" s="23">
        <v>0</v>
      </c>
    </row>
    <row r="30" spans="2:14" ht="15" x14ac:dyDescent="0.25">
      <c r="B30" t="s">
        <v>109</v>
      </c>
      <c r="C30" s="23">
        <v>1</v>
      </c>
      <c r="D30" s="23">
        <v>2</v>
      </c>
      <c r="E30" s="23">
        <v>2</v>
      </c>
      <c r="F30" s="23">
        <v>3</v>
      </c>
      <c r="G30" s="23">
        <v>3</v>
      </c>
      <c r="H30" s="23">
        <v>2</v>
      </c>
      <c r="I30" s="23">
        <v>2</v>
      </c>
      <c r="J30" s="23">
        <v>1</v>
      </c>
      <c r="K30" s="23">
        <v>0</v>
      </c>
      <c r="L30" s="23">
        <v>0</v>
      </c>
      <c r="M30" s="23">
        <v>0</v>
      </c>
      <c r="N30" s="23">
        <v>0</v>
      </c>
    </row>
    <row r="31" spans="2:14" ht="15" x14ac:dyDescent="0.25">
      <c r="B31" t="s">
        <v>102</v>
      </c>
      <c r="C31" s="23">
        <v>0</v>
      </c>
      <c r="D31" s="23">
        <v>0</v>
      </c>
      <c r="E31" s="23">
        <v>0</v>
      </c>
      <c r="F31" s="23">
        <v>1</v>
      </c>
      <c r="G31" s="23">
        <v>1</v>
      </c>
      <c r="H31" s="23">
        <v>1</v>
      </c>
      <c r="I31" s="23">
        <v>1</v>
      </c>
      <c r="J31" s="23">
        <v>1</v>
      </c>
      <c r="K31" s="23">
        <v>0</v>
      </c>
      <c r="L31" s="23">
        <v>0</v>
      </c>
      <c r="M31" s="23">
        <v>0</v>
      </c>
      <c r="N31" s="23">
        <v>0</v>
      </c>
    </row>
    <row r="32" spans="2:14" ht="15" x14ac:dyDescent="0.25">
      <c r="B32" t="s">
        <v>108</v>
      </c>
      <c r="C32" s="23">
        <v>0</v>
      </c>
      <c r="D32" s="23">
        <v>0</v>
      </c>
      <c r="E32" s="23">
        <v>0</v>
      </c>
      <c r="F32" s="23">
        <v>0</v>
      </c>
      <c r="G32" s="23">
        <v>1</v>
      </c>
      <c r="H32" s="23">
        <v>1</v>
      </c>
      <c r="I32" s="23">
        <v>1</v>
      </c>
      <c r="J32" s="23">
        <v>1</v>
      </c>
      <c r="K32" s="23">
        <v>0</v>
      </c>
      <c r="L32" s="23">
        <v>0</v>
      </c>
      <c r="M32" s="23">
        <v>0</v>
      </c>
      <c r="N32" s="23">
        <v>0</v>
      </c>
    </row>
    <row r="33" spans="2:14" ht="15" x14ac:dyDescent="0.25">
      <c r="B33" t="s">
        <v>103</v>
      </c>
      <c r="C33" s="23">
        <v>0</v>
      </c>
      <c r="D33" s="23">
        <v>0</v>
      </c>
      <c r="E33" s="23">
        <v>0</v>
      </c>
      <c r="F33" s="23">
        <v>1</v>
      </c>
      <c r="G33" s="23">
        <v>1</v>
      </c>
      <c r="H33" s="23">
        <v>1</v>
      </c>
      <c r="I33" s="23">
        <v>1</v>
      </c>
      <c r="J33" s="23">
        <v>1</v>
      </c>
      <c r="K33" s="23">
        <v>0</v>
      </c>
      <c r="L33" s="23">
        <v>0</v>
      </c>
      <c r="M33" s="23">
        <v>0</v>
      </c>
      <c r="N33" s="23">
        <v>0</v>
      </c>
    </row>
    <row r="34" spans="2:14" ht="15" x14ac:dyDescent="0.25">
      <c r="B34" t="s">
        <v>121</v>
      </c>
      <c r="C34" s="23">
        <v>0</v>
      </c>
      <c r="D34" s="23">
        <v>0</v>
      </c>
      <c r="E34" s="23">
        <v>0</v>
      </c>
      <c r="F34" s="23">
        <v>0</v>
      </c>
      <c r="G34" s="23">
        <v>1</v>
      </c>
      <c r="H34" s="23">
        <v>1</v>
      </c>
      <c r="I34" s="23">
        <v>1</v>
      </c>
      <c r="J34" s="23">
        <v>1</v>
      </c>
      <c r="K34" s="23">
        <v>0</v>
      </c>
      <c r="L34" s="23">
        <v>0</v>
      </c>
      <c r="M34" s="23">
        <v>0</v>
      </c>
      <c r="N34" s="23">
        <v>0</v>
      </c>
    </row>
    <row r="35" spans="2:14" ht="15" x14ac:dyDescent="0.25">
      <c r="B35" t="s">
        <v>104</v>
      </c>
      <c r="C35" s="23">
        <v>0</v>
      </c>
      <c r="D35" s="23">
        <v>1</v>
      </c>
      <c r="E35" s="23">
        <v>1</v>
      </c>
      <c r="F35" s="23">
        <v>1</v>
      </c>
      <c r="G35" s="23">
        <v>1</v>
      </c>
      <c r="H35" s="23">
        <v>1</v>
      </c>
      <c r="I35" s="23">
        <v>1</v>
      </c>
      <c r="J35" s="23">
        <v>1</v>
      </c>
      <c r="K35" s="23">
        <v>1</v>
      </c>
      <c r="L35" s="23">
        <v>1</v>
      </c>
      <c r="M35" s="23">
        <v>0</v>
      </c>
      <c r="N35" s="23">
        <v>0</v>
      </c>
    </row>
    <row r="36" spans="2:14" ht="15" x14ac:dyDescent="0.25">
      <c r="B36" t="s">
        <v>107</v>
      </c>
      <c r="C36" s="23">
        <v>0</v>
      </c>
      <c r="D36" s="23">
        <v>1</v>
      </c>
      <c r="E36" s="23">
        <v>1</v>
      </c>
      <c r="F36" s="23">
        <v>1</v>
      </c>
      <c r="G36" s="23">
        <v>1</v>
      </c>
      <c r="H36" s="23">
        <v>1</v>
      </c>
      <c r="I36" s="23">
        <v>1</v>
      </c>
      <c r="J36" s="23">
        <v>1</v>
      </c>
      <c r="K36" s="23">
        <v>2</v>
      </c>
      <c r="L36" s="23">
        <v>2</v>
      </c>
      <c r="M36" s="23">
        <v>0</v>
      </c>
      <c r="N36" s="23">
        <v>0</v>
      </c>
    </row>
    <row r="37" spans="2:14" ht="15" x14ac:dyDescent="0.25">
      <c r="B37" t="s">
        <v>105</v>
      </c>
      <c r="C37" s="23">
        <v>0</v>
      </c>
      <c r="D37" s="23">
        <v>0</v>
      </c>
      <c r="E37" s="23">
        <v>0</v>
      </c>
      <c r="F37" s="23">
        <v>1</v>
      </c>
      <c r="G37" s="23">
        <v>1</v>
      </c>
      <c r="H37" s="23">
        <v>1</v>
      </c>
      <c r="I37" s="23">
        <v>1</v>
      </c>
      <c r="J37" s="23">
        <v>1</v>
      </c>
      <c r="K37" s="23">
        <v>0</v>
      </c>
      <c r="L37" s="23">
        <v>0</v>
      </c>
      <c r="M37" s="23">
        <v>0</v>
      </c>
      <c r="N37" s="23">
        <v>0</v>
      </c>
    </row>
    <row r="38" spans="2:14" ht="15" x14ac:dyDescent="0.25">
      <c r="B38" t="s">
        <v>106</v>
      </c>
      <c r="C38" s="23">
        <v>0</v>
      </c>
      <c r="D38" s="23">
        <v>0</v>
      </c>
      <c r="E38" s="23">
        <v>1</v>
      </c>
      <c r="F38" s="23">
        <v>1</v>
      </c>
      <c r="G38" s="23">
        <v>1</v>
      </c>
      <c r="H38" s="23">
        <v>1</v>
      </c>
      <c r="I38" s="23">
        <v>1</v>
      </c>
      <c r="J38" s="23">
        <v>1</v>
      </c>
      <c r="K38" s="23">
        <v>1</v>
      </c>
      <c r="L38" s="23">
        <v>1</v>
      </c>
      <c r="M38" s="23">
        <v>0</v>
      </c>
      <c r="N38" s="23">
        <v>0</v>
      </c>
    </row>
    <row r="39" spans="2:14" ht="15" x14ac:dyDescent="0.25"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5"/>
    </row>
    <row r="40" spans="2:14" ht="15" x14ac:dyDescent="0.25">
      <c r="C40" s="23"/>
      <c r="D40" s="23"/>
      <c r="E40" s="23"/>
      <c r="F40" s="23"/>
      <c r="G40" s="23"/>
      <c r="H40" s="23"/>
      <c r="I40" s="23" t="s">
        <v>207</v>
      </c>
      <c r="J40" s="23"/>
      <c r="K40" s="23"/>
      <c r="L40" s="23"/>
      <c r="M40" s="23"/>
      <c r="N40" s="5"/>
    </row>
    <row r="41" spans="2:14" ht="15" x14ac:dyDescent="0.25"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5"/>
    </row>
    <row r="42" spans="2:14" ht="15" x14ac:dyDescent="0.25"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5"/>
    </row>
    <row r="43" spans="2:14" ht="15" x14ac:dyDescent="0.2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5"/>
    </row>
    <row r="44" spans="2:14" ht="15" x14ac:dyDescent="0.2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5"/>
    </row>
    <row r="45" spans="2:14" ht="15" x14ac:dyDescent="0.25"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5"/>
    </row>
    <row r="46" spans="2:14" ht="15" x14ac:dyDescent="0.25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5"/>
    </row>
    <row r="47" spans="2:14" ht="15" x14ac:dyDescent="0.25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5"/>
    </row>
    <row r="48" spans="2:14" ht="15" x14ac:dyDescent="0.25"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5"/>
    </row>
    <row r="49" spans="1:14" ht="15" x14ac:dyDescent="0.25"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5"/>
    </row>
    <row r="50" spans="1:14" ht="15" x14ac:dyDescent="0.25"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5"/>
    </row>
    <row r="51" spans="1:14" ht="15" x14ac:dyDescent="0.25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5"/>
    </row>
    <row r="52" spans="1:14" ht="15" x14ac:dyDescent="0.25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5"/>
    </row>
    <row r="53" spans="1:14" ht="15" x14ac:dyDescent="0.25"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5"/>
    </row>
    <row r="54" spans="1:14" ht="15" x14ac:dyDescent="0.25"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5"/>
    </row>
    <row r="55" spans="1:14" ht="15.75" thickBot="1" x14ac:dyDescent="0.3"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5"/>
    </row>
    <row r="56" spans="1:14" ht="17.25" thickTop="1" thickBot="1" x14ac:dyDescent="0.3">
      <c r="A56" s="245" t="s">
        <v>59</v>
      </c>
      <c r="B56" s="246"/>
      <c r="C56" s="246"/>
      <c r="D56" s="246"/>
      <c r="E56" s="246"/>
      <c r="F56" s="246"/>
      <c r="G56" s="247"/>
    </row>
    <row r="57" spans="1:14" ht="15.75" thickBot="1" x14ac:dyDescent="0.3">
      <c r="A57" s="24" t="s">
        <v>60</v>
      </c>
      <c r="B57" s="248" t="s">
        <v>61</v>
      </c>
      <c r="C57" s="249"/>
      <c r="D57" s="250"/>
      <c r="E57" s="28" t="s">
        <v>62</v>
      </c>
      <c r="F57" s="29" t="s">
        <v>63</v>
      </c>
      <c r="G57" s="30" t="s">
        <v>64</v>
      </c>
    </row>
    <row r="58" spans="1:14" ht="15" x14ac:dyDescent="0.25">
      <c r="A58" s="31">
        <v>1</v>
      </c>
      <c r="B58" s="251" t="s">
        <v>65</v>
      </c>
      <c r="C58" s="252"/>
      <c r="D58" s="253"/>
      <c r="E58" s="32"/>
      <c r="F58" s="33"/>
      <c r="G58" s="34"/>
    </row>
    <row r="59" spans="1:14" ht="15" x14ac:dyDescent="0.25">
      <c r="A59" s="31">
        <v>2</v>
      </c>
      <c r="B59" s="242" t="s">
        <v>66</v>
      </c>
      <c r="C59" s="243"/>
      <c r="D59" s="244"/>
      <c r="E59" s="32"/>
      <c r="F59" s="33"/>
      <c r="G59" s="34"/>
    </row>
    <row r="60" spans="1:14" ht="15" x14ac:dyDescent="0.25">
      <c r="A60" s="31">
        <v>3</v>
      </c>
      <c r="B60" s="242" t="s">
        <v>67</v>
      </c>
      <c r="C60" s="243"/>
      <c r="D60" s="244"/>
      <c r="E60" s="35"/>
      <c r="F60" s="36"/>
      <c r="G60" s="37"/>
    </row>
    <row r="61" spans="1:14" ht="15" x14ac:dyDescent="0.25">
      <c r="A61" s="31">
        <v>4</v>
      </c>
      <c r="B61" s="242" t="s">
        <v>68</v>
      </c>
      <c r="C61" s="243"/>
      <c r="D61" s="244"/>
      <c r="E61" s="35"/>
      <c r="F61" s="36"/>
      <c r="G61" s="37"/>
    </row>
    <row r="62" spans="1:14" ht="15" x14ac:dyDescent="0.25">
      <c r="A62" s="31">
        <v>5</v>
      </c>
      <c r="B62" s="242" t="s">
        <v>69</v>
      </c>
      <c r="C62" s="243"/>
      <c r="D62" s="244"/>
      <c r="E62" s="35"/>
      <c r="F62" s="36"/>
      <c r="G62" s="37"/>
    </row>
    <row r="63" spans="1:14" ht="15" x14ac:dyDescent="0.25">
      <c r="A63" s="31">
        <v>6</v>
      </c>
      <c r="B63" s="242" t="s">
        <v>70</v>
      </c>
      <c r="C63" s="243"/>
      <c r="D63" s="244"/>
      <c r="E63" s="35"/>
      <c r="F63" s="36"/>
      <c r="G63" s="37"/>
    </row>
    <row r="64" spans="1:14" ht="15" x14ac:dyDescent="0.25">
      <c r="A64" s="31">
        <v>7</v>
      </c>
      <c r="B64" s="242" t="s">
        <v>71</v>
      </c>
      <c r="C64" s="243"/>
      <c r="D64" s="244"/>
      <c r="E64" s="35"/>
      <c r="F64" s="36"/>
      <c r="G64" s="37"/>
    </row>
    <row r="65" spans="1:7" ht="15" x14ac:dyDescent="0.25">
      <c r="A65" s="31">
        <v>8</v>
      </c>
      <c r="B65" s="242" t="s">
        <v>72</v>
      </c>
      <c r="C65" s="243"/>
      <c r="D65" s="244"/>
      <c r="E65" s="35"/>
      <c r="F65" s="36"/>
      <c r="G65" s="37"/>
    </row>
    <row r="66" spans="1:7" ht="15" x14ac:dyDescent="0.25">
      <c r="A66" s="31">
        <v>9</v>
      </c>
      <c r="B66" s="242" t="s">
        <v>73</v>
      </c>
      <c r="C66" s="243"/>
      <c r="D66" s="244"/>
      <c r="E66" s="35"/>
      <c r="F66" s="36"/>
      <c r="G66" s="37"/>
    </row>
    <row r="67" spans="1:7" ht="15" x14ac:dyDescent="0.25">
      <c r="A67" s="31">
        <v>10</v>
      </c>
      <c r="B67" s="242" t="s">
        <v>74</v>
      </c>
      <c r="C67" s="243"/>
      <c r="D67" s="244"/>
      <c r="E67" s="35"/>
      <c r="F67" s="36"/>
      <c r="G67" s="37"/>
    </row>
    <row r="68" spans="1:7" ht="15" x14ac:dyDescent="0.25">
      <c r="A68" s="31">
        <v>11</v>
      </c>
      <c r="B68" s="242" t="s">
        <v>75</v>
      </c>
      <c r="C68" s="243"/>
      <c r="D68" s="244"/>
      <c r="E68" s="35"/>
      <c r="F68" s="36"/>
      <c r="G68" s="37"/>
    </row>
    <row r="69" spans="1:7" ht="15" x14ac:dyDescent="0.25">
      <c r="A69" s="31">
        <v>12</v>
      </c>
      <c r="B69" s="242" t="s">
        <v>76</v>
      </c>
      <c r="C69" s="243"/>
      <c r="D69" s="244"/>
      <c r="E69" s="35"/>
      <c r="F69" s="36"/>
      <c r="G69" s="37"/>
    </row>
    <row r="70" spans="1:7" ht="15" x14ac:dyDescent="0.25">
      <c r="A70" s="31">
        <v>13</v>
      </c>
      <c r="B70" s="242" t="s">
        <v>77</v>
      </c>
      <c r="C70" s="243"/>
      <c r="D70" s="244"/>
      <c r="E70" s="35"/>
      <c r="F70" s="36"/>
      <c r="G70" s="37"/>
    </row>
    <row r="71" spans="1:7" ht="15" x14ac:dyDescent="0.25">
      <c r="A71" s="31">
        <v>14</v>
      </c>
      <c r="B71" s="242" t="s">
        <v>78</v>
      </c>
      <c r="C71" s="243"/>
      <c r="D71" s="244"/>
      <c r="E71" s="35"/>
      <c r="F71" s="36"/>
      <c r="G71" s="37"/>
    </row>
    <row r="72" spans="1:7" ht="15" x14ac:dyDescent="0.25">
      <c r="A72" s="31">
        <v>15</v>
      </c>
      <c r="B72" s="242" t="s">
        <v>79</v>
      </c>
      <c r="C72" s="243"/>
      <c r="D72" s="244"/>
      <c r="E72" s="35"/>
      <c r="F72" s="36"/>
      <c r="G72" s="37"/>
    </row>
    <row r="73" spans="1:7" ht="15" x14ac:dyDescent="0.25">
      <c r="A73" s="31">
        <v>16</v>
      </c>
      <c r="B73" s="242" t="s">
        <v>80</v>
      </c>
      <c r="C73" s="243"/>
      <c r="D73" s="244"/>
      <c r="E73" s="35"/>
      <c r="F73" s="36"/>
      <c r="G73" s="37"/>
    </row>
    <row r="74" spans="1:7" ht="15" x14ac:dyDescent="0.25">
      <c r="A74" s="31">
        <v>17</v>
      </c>
      <c r="B74" s="242" t="s">
        <v>81</v>
      </c>
      <c r="C74" s="243"/>
      <c r="D74" s="244"/>
      <c r="E74" s="35"/>
      <c r="F74" s="36"/>
      <c r="G74" s="37"/>
    </row>
    <row r="75" spans="1:7" ht="15" x14ac:dyDescent="0.25">
      <c r="A75" s="31">
        <v>18</v>
      </c>
      <c r="B75" s="242" t="s">
        <v>82</v>
      </c>
      <c r="C75" s="243"/>
      <c r="D75" s="244"/>
      <c r="E75" s="35"/>
      <c r="F75" s="36"/>
      <c r="G75" s="37"/>
    </row>
    <row r="76" spans="1:7" ht="15" x14ac:dyDescent="0.25">
      <c r="A76" s="31">
        <v>19</v>
      </c>
      <c r="B76" s="242" t="s">
        <v>83</v>
      </c>
      <c r="C76" s="243"/>
      <c r="D76" s="244"/>
      <c r="E76" s="35"/>
      <c r="F76" s="36"/>
      <c r="G76" s="37"/>
    </row>
    <row r="77" spans="1:7" ht="15" x14ac:dyDescent="0.3">
      <c r="A77" s="31">
        <v>20</v>
      </c>
      <c r="B77" s="242" t="s">
        <v>84</v>
      </c>
      <c r="C77" s="243"/>
      <c r="D77" s="244"/>
      <c r="E77" s="35"/>
      <c r="F77" s="36"/>
      <c r="G77" s="37"/>
    </row>
    <row r="78" spans="1:7" ht="15.6" thickBot="1" x14ac:dyDescent="0.35">
      <c r="A78" s="38"/>
      <c r="B78" s="254"/>
      <c r="C78" s="255"/>
      <c r="D78" s="256"/>
      <c r="E78" s="39"/>
      <c r="F78" s="40"/>
      <c r="G78" s="41"/>
    </row>
    <row r="79" spans="1:7" ht="15" thickTop="1" x14ac:dyDescent="0.3"/>
  </sheetData>
  <mergeCells count="23">
    <mergeCell ref="B74:D74"/>
    <mergeCell ref="B75:D75"/>
    <mergeCell ref="B76:D76"/>
    <mergeCell ref="B77:D77"/>
    <mergeCell ref="B78:D78"/>
    <mergeCell ref="B73:D73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61:D61"/>
    <mergeCell ref="A56:G56"/>
    <mergeCell ref="B57:D57"/>
    <mergeCell ref="B58:D58"/>
    <mergeCell ref="B59:D59"/>
    <mergeCell ref="B60:D60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24"/>
  <sheetViews>
    <sheetView zoomScale="75" zoomScaleNormal="75" workbookViewId="0">
      <selection activeCell="H35" sqref="H35"/>
    </sheetView>
  </sheetViews>
  <sheetFormatPr defaultRowHeight="14.4" x14ac:dyDescent="0.3"/>
  <cols>
    <col min="1" max="1" width="9.109375" style="108"/>
    <col min="2" max="2" width="8.109375" customWidth="1"/>
    <col min="3" max="3" width="12.109375" style="4" bestFit="1" customWidth="1"/>
    <col min="4" max="4" width="10.5546875" customWidth="1"/>
    <col min="5" max="5" width="10.5546875" style="4" customWidth="1"/>
    <col min="6" max="7" width="10.5546875" customWidth="1"/>
    <col min="9" max="9" width="25.109375" bestFit="1" customWidth="1"/>
    <col min="11" max="11" width="11.109375" bestFit="1" customWidth="1"/>
    <col min="15" max="15" width="9.109375" bestFit="1" customWidth="1"/>
    <col min="16" max="16" width="10.44140625" customWidth="1"/>
    <col min="21" max="21" width="9.109375" style="43"/>
    <col min="23" max="23" width="12.5546875" customWidth="1"/>
  </cols>
  <sheetData>
    <row r="1" spans="2:26" s="108" customFormat="1" x14ac:dyDescent="0.25">
      <c r="C1" s="4"/>
      <c r="E1" s="4"/>
      <c r="U1" s="43"/>
    </row>
    <row r="2" spans="2:26" x14ac:dyDescent="0.25">
      <c r="E2" s="4" t="s">
        <v>224</v>
      </c>
      <c r="I2" s="152"/>
      <c r="J2" s="152" t="s">
        <v>225</v>
      </c>
      <c r="K2" s="152"/>
      <c r="L2" s="152"/>
      <c r="P2" s="1" t="s">
        <v>231</v>
      </c>
      <c r="Q2" s="1"/>
      <c r="R2" s="1"/>
      <c r="S2" s="1"/>
      <c r="T2" s="160"/>
      <c r="U2" s="161"/>
      <c r="V2" s="160" t="s">
        <v>232</v>
      </c>
      <c r="W2" s="147"/>
      <c r="X2" s="147"/>
    </row>
    <row r="3" spans="2:26" x14ac:dyDescent="0.25">
      <c r="D3" s="51" t="s">
        <v>10</v>
      </c>
      <c r="E3" s="57"/>
      <c r="F3" s="51" t="s">
        <v>11</v>
      </c>
      <c r="G3" s="7" t="s">
        <v>15</v>
      </c>
      <c r="I3" s="153" t="s">
        <v>16</v>
      </c>
      <c r="J3" s="154" t="s">
        <v>10</v>
      </c>
      <c r="K3" s="154" t="s">
        <v>11</v>
      </c>
      <c r="L3" s="155" t="s">
        <v>15</v>
      </c>
      <c r="N3" s="4"/>
      <c r="O3" s="58" t="s">
        <v>10</v>
      </c>
      <c r="P3" s="57"/>
      <c r="Q3" s="51" t="s">
        <v>11</v>
      </c>
      <c r="R3" s="7" t="s">
        <v>15</v>
      </c>
      <c r="T3" s="147"/>
      <c r="U3" s="162" t="s">
        <v>10</v>
      </c>
      <c r="V3" s="163"/>
      <c r="W3" s="148" t="s">
        <v>11</v>
      </c>
      <c r="X3" s="149" t="s">
        <v>15</v>
      </c>
    </row>
    <row r="4" spans="2:26" s="59" customFormat="1" x14ac:dyDescent="0.25">
      <c r="C4" s="60">
        <f>'K - CASH FLOW S-Curve'!N16</f>
        <v>0.13820254613110927</v>
      </c>
      <c r="D4" s="61">
        <f>'K - CASH FLOW S-Curve'!N20</f>
        <v>0.72847048423240235</v>
      </c>
      <c r="E4" s="60">
        <f>'K - CASH FLOW S-Curve'!N17</f>
        <v>4.012670014054795E-2</v>
      </c>
      <c r="F4" s="61">
        <f>'K - CASH FLOW S-Curve'!N21</f>
        <v>0.39826797588115692</v>
      </c>
      <c r="G4" s="61">
        <f>F4-D4</f>
        <v>-0.33020250835124543</v>
      </c>
      <c r="I4" s="156" t="s">
        <v>13</v>
      </c>
      <c r="J4" s="157">
        <f>'C'!C3</f>
        <v>0.78502327026688201</v>
      </c>
      <c r="K4" s="157">
        <f>'C'!D3</f>
        <v>0.45482076191563647</v>
      </c>
      <c r="L4" s="157">
        <f>'C'!E3</f>
        <v>-0.33020250835124554</v>
      </c>
      <c r="N4" s="60">
        <f t="shared" ref="N4:N12" si="0">O4-J4</f>
        <v>2.3135230650468852E-2</v>
      </c>
      <c r="O4" s="60">
        <f>(J4-D4)*($J$20/$J$21)+J4</f>
        <v>0.80815850091735086</v>
      </c>
      <c r="P4" s="61">
        <f>Q4-K4</f>
        <v>2.3135230650468908E-2</v>
      </c>
      <c r="Q4" s="60">
        <f t="shared" ref="Q4:Q10" si="1">(K4-F4)*($K$20/$K$21)+K4</f>
        <v>0.47795599256610538</v>
      </c>
      <c r="R4" s="62">
        <f t="shared" ref="R4:R12" si="2">Q4-O4</f>
        <v>-0.33020250835124548</v>
      </c>
      <c r="T4" s="164">
        <f>U4-J4</f>
        <v>4.6270461300937704E-2</v>
      </c>
      <c r="U4" s="164">
        <f>(O4-J4)*($K$20/$K$23)+O4</f>
        <v>0.83129373156781972</v>
      </c>
      <c r="V4" s="165">
        <f t="shared" ref="V4:V12" si="3">W4-K4</f>
        <v>4.6270461300937815E-2</v>
      </c>
      <c r="W4" s="164">
        <f>(Q4-K4)*($K$20/$K$23)+Q4</f>
        <v>0.50109122321657429</v>
      </c>
      <c r="X4" s="150">
        <f>W4-U4</f>
        <v>-0.33020250835124543</v>
      </c>
    </row>
    <row r="5" spans="2:26" x14ac:dyDescent="0.25">
      <c r="B5" s="16">
        <v>8.3400000000000002E-2</v>
      </c>
      <c r="C5" s="4">
        <f>B5*$C$4</f>
        <v>1.1526092347334514E-2</v>
      </c>
      <c r="D5" s="16">
        <f t="shared" ref="D5:D12" si="4">J5-C5</f>
        <v>0.66298692438957851</v>
      </c>
      <c r="E5" s="16">
        <f t="shared" ref="E5:E12" si="5">B5*$E$4</f>
        <v>3.3465667917216991E-3</v>
      </c>
      <c r="F5" s="16">
        <f>K5-E5</f>
        <v>0.67116644994519126</v>
      </c>
      <c r="G5" s="16">
        <f t="shared" ref="G5:G10" si="6">F5-D5</f>
        <v>8.1795255556127433E-3</v>
      </c>
      <c r="I5" s="153" t="s">
        <v>248</v>
      </c>
      <c r="J5" s="158">
        <f>'C'!C4</f>
        <v>0.674513016736913</v>
      </c>
      <c r="K5" s="158">
        <f>'C'!D4</f>
        <v>0.674513016736913</v>
      </c>
      <c r="L5" s="158">
        <f>'C'!E4</f>
        <v>0</v>
      </c>
      <c r="N5" s="4">
        <f t="shared" si="0"/>
        <v>4.7152195966367882E-3</v>
      </c>
      <c r="O5" s="4">
        <f t="shared" ref="O5:O10" si="7">(J5-D5)*($J$20/$J$21)+J5</f>
        <v>0.67922823633354978</v>
      </c>
      <c r="P5" s="16">
        <f t="shared" ref="P5:P10" si="8">Q5-K5</f>
        <v>1.3690500511588377E-3</v>
      </c>
      <c r="Q5" s="4">
        <f t="shared" si="1"/>
        <v>0.67588206678807183</v>
      </c>
      <c r="R5" s="9">
        <f t="shared" si="2"/>
        <v>-3.3461695454779505E-3</v>
      </c>
      <c r="T5" s="166">
        <f t="shared" ref="T5:T10" si="9">U5-J5</f>
        <v>9.4304391932735765E-3</v>
      </c>
      <c r="U5" s="166">
        <f t="shared" ref="U5:U10" si="10">(O5-J5)*($K$20/$K$23)+O5</f>
        <v>0.68394345593018657</v>
      </c>
      <c r="V5" s="167">
        <f t="shared" si="3"/>
        <v>2.7381001023176754E-3</v>
      </c>
      <c r="W5" s="166">
        <f t="shared" ref="W5:W10" si="11">(Q5-K5)*($K$20/$K$23)+Q5</f>
        <v>0.67725111683923067</v>
      </c>
      <c r="X5" s="151">
        <f t="shared" ref="X5:X10" si="12">W5-U5</f>
        <v>-6.6923390909559011E-3</v>
      </c>
    </row>
    <row r="6" spans="2:26" x14ac:dyDescent="0.25">
      <c r="B6" s="16">
        <v>1.4E-3</v>
      </c>
      <c r="C6" s="4">
        <f t="shared" ref="C6:C12" si="13">B6*$C$4</f>
        <v>1.9348356458355297E-4</v>
      </c>
      <c r="D6" s="16">
        <f t="shared" si="4"/>
        <v>0.9998065164354164</v>
      </c>
      <c r="E6" s="16">
        <f t="shared" si="5"/>
        <v>5.617738019676713E-5</v>
      </c>
      <c r="F6" s="16">
        <f>K6-E6</f>
        <v>0.99053833746816999</v>
      </c>
      <c r="G6" s="16">
        <f t="shared" si="6"/>
        <v>-9.2681789672464099E-3</v>
      </c>
      <c r="I6" s="153" t="s">
        <v>249</v>
      </c>
      <c r="J6" s="158">
        <f>'C'!C5</f>
        <v>1</v>
      </c>
      <c r="K6" s="158">
        <f>'C'!D5</f>
        <v>0.9905945148483668</v>
      </c>
      <c r="L6" s="158">
        <f>'C'!E5</f>
        <v>-9.4054851516331972E-3</v>
      </c>
      <c r="N6" s="4">
        <f t="shared" si="0"/>
        <v>7.9152367329582418E-5</v>
      </c>
      <c r="O6" s="4">
        <f t="shared" si="7"/>
        <v>1.0000791523673296</v>
      </c>
      <c r="P6" s="16">
        <f t="shared" si="8"/>
        <v>2.2981655535048162E-5</v>
      </c>
      <c r="Q6" s="4">
        <f t="shared" si="1"/>
        <v>0.99061749650390185</v>
      </c>
      <c r="R6" s="9">
        <f t="shared" si="2"/>
        <v>-9.4616558634277315E-3</v>
      </c>
      <c r="T6" s="166">
        <f t="shared" si="9"/>
        <v>1.5830473465916484E-4</v>
      </c>
      <c r="U6" s="166">
        <f t="shared" si="10"/>
        <v>1.0001583047346592</v>
      </c>
      <c r="V6" s="167">
        <f t="shared" si="3"/>
        <v>4.5963311070096324E-5</v>
      </c>
      <c r="W6" s="166">
        <f t="shared" si="11"/>
        <v>0.9906404781594369</v>
      </c>
      <c r="X6" s="151">
        <f t="shared" si="12"/>
        <v>-9.5178265752222657E-3</v>
      </c>
    </row>
    <row r="7" spans="2:26" x14ac:dyDescent="0.25">
      <c r="B7" s="16">
        <v>0.38540000000000002</v>
      </c>
      <c r="C7" s="4">
        <f t="shared" si="13"/>
        <v>5.3263261278929518E-2</v>
      </c>
      <c r="D7" s="16">
        <f t="shared" si="4"/>
        <v>0.84673673872107047</v>
      </c>
      <c r="E7" s="16">
        <f t="shared" si="5"/>
        <v>1.5464830234167181E-2</v>
      </c>
      <c r="F7" s="16">
        <f>K7-E7</f>
        <v>0.76427528199910588</v>
      </c>
      <c r="G7" s="16">
        <f t="shared" si="6"/>
        <v>-8.2461456721964588E-2</v>
      </c>
      <c r="I7" s="153" t="s">
        <v>250</v>
      </c>
      <c r="J7" s="158">
        <f>'C'!C6</f>
        <v>0.9</v>
      </c>
      <c r="K7" s="158">
        <f>'C'!D6</f>
        <v>0.77974011223327311</v>
      </c>
      <c r="L7" s="158">
        <f>'C'!E6</f>
        <v>-0.12025988776672691</v>
      </c>
      <c r="N7" s="4">
        <f t="shared" si="0"/>
        <v>2.1789515977743812E-2</v>
      </c>
      <c r="O7" s="4">
        <f t="shared" si="7"/>
        <v>0.92178951597774383</v>
      </c>
      <c r="P7" s="16">
        <f t="shared" si="8"/>
        <v>6.3265214594320218E-3</v>
      </c>
      <c r="Q7" s="4">
        <f t="shared" si="1"/>
        <v>0.78606663369270513</v>
      </c>
      <c r="R7" s="9">
        <f t="shared" si="2"/>
        <v>-0.1357228822850387</v>
      </c>
      <c r="T7" s="166">
        <f t="shared" si="9"/>
        <v>4.3579031955487624E-2</v>
      </c>
      <c r="U7" s="166">
        <f t="shared" si="10"/>
        <v>0.94357903195548765</v>
      </c>
      <c r="V7" s="167">
        <f t="shared" si="3"/>
        <v>1.2653042918864044E-2</v>
      </c>
      <c r="W7" s="166">
        <f t="shared" si="11"/>
        <v>0.79239315515213715</v>
      </c>
      <c r="X7" s="151">
        <f t="shared" si="12"/>
        <v>-0.15118587680335049</v>
      </c>
    </row>
    <row r="8" spans="2:26" x14ac:dyDescent="0.25">
      <c r="B8" s="16">
        <v>0.52980000000000005</v>
      </c>
      <c r="C8" s="4">
        <f t="shared" si="13"/>
        <v>7.3219708940261696E-2</v>
      </c>
      <c r="D8" s="16">
        <f t="shared" si="4"/>
        <v>6.1780291059738313E-2</v>
      </c>
      <c r="E8" s="16">
        <f t="shared" si="5"/>
        <v>2.1259125734462307E-2</v>
      </c>
      <c r="F8" s="16">
        <f>K8-E8</f>
        <v>5.9407121663221811E-2</v>
      </c>
      <c r="G8" s="16">
        <f t="shared" si="6"/>
        <v>-2.3731693965165016E-3</v>
      </c>
      <c r="I8" s="153" t="s">
        <v>251</v>
      </c>
      <c r="J8" s="158">
        <f>'C'!C7</f>
        <v>0.13500000000000001</v>
      </c>
      <c r="K8" s="158">
        <f>'C'!D7</f>
        <v>8.0666247397684118E-2</v>
      </c>
      <c r="L8" s="158">
        <f>'C'!E7</f>
        <v>-5.4333752602315891E-2</v>
      </c>
      <c r="N8" s="4">
        <f t="shared" si="0"/>
        <v>2.9953517293743348E-2</v>
      </c>
      <c r="O8" s="4">
        <f t="shared" si="7"/>
        <v>0.16495351729374336</v>
      </c>
      <c r="P8" s="16">
        <f t="shared" si="8"/>
        <v>8.6969150731891209E-3</v>
      </c>
      <c r="Q8" s="4">
        <f t="shared" si="1"/>
        <v>8.9363162470873239E-2</v>
      </c>
      <c r="R8" s="9">
        <f t="shared" si="2"/>
        <v>-7.5590354822870118E-2</v>
      </c>
      <c r="T8" s="166">
        <f t="shared" si="9"/>
        <v>5.9907034587486696E-2</v>
      </c>
      <c r="U8" s="166">
        <f t="shared" si="10"/>
        <v>0.1949070345874867</v>
      </c>
      <c r="V8" s="167">
        <f t="shared" si="3"/>
        <v>1.7393830146378242E-2</v>
      </c>
      <c r="W8" s="166">
        <f t="shared" si="11"/>
        <v>9.806007754406236E-2</v>
      </c>
      <c r="X8" s="151">
        <f t="shared" si="12"/>
        <v>-9.6846957043424345E-2</v>
      </c>
      <c r="Z8" t="s">
        <v>290</v>
      </c>
    </row>
    <row r="9" spans="2:26" x14ac:dyDescent="0.25">
      <c r="B9" s="16">
        <v>0</v>
      </c>
      <c r="C9" s="4">
        <f t="shared" si="13"/>
        <v>0</v>
      </c>
      <c r="D9" s="16">
        <f t="shared" si="4"/>
        <v>0</v>
      </c>
      <c r="E9" s="16">
        <f t="shared" si="5"/>
        <v>0</v>
      </c>
      <c r="F9" s="16">
        <v>0</v>
      </c>
      <c r="G9" s="16">
        <f t="shared" si="6"/>
        <v>0</v>
      </c>
      <c r="I9" s="153" t="s">
        <v>252</v>
      </c>
      <c r="J9" s="158">
        <f>'C'!C8</f>
        <v>0</v>
      </c>
      <c r="K9" s="158">
        <f>'C'!D8</f>
        <v>0</v>
      </c>
      <c r="L9" s="158">
        <f>'C'!E8</f>
        <v>0</v>
      </c>
      <c r="N9" s="4">
        <f t="shared" si="0"/>
        <v>0</v>
      </c>
      <c r="O9" s="4">
        <f t="shared" si="7"/>
        <v>0</v>
      </c>
      <c r="P9" s="16">
        <f t="shared" si="8"/>
        <v>0</v>
      </c>
      <c r="Q9" s="4">
        <f t="shared" si="1"/>
        <v>0</v>
      </c>
      <c r="R9" s="9">
        <f t="shared" si="2"/>
        <v>0</v>
      </c>
      <c r="T9" s="166">
        <f t="shared" si="9"/>
        <v>0</v>
      </c>
      <c r="U9" s="166">
        <f t="shared" si="10"/>
        <v>0</v>
      </c>
      <c r="V9" s="167">
        <f t="shared" si="3"/>
        <v>0</v>
      </c>
      <c r="W9" s="166">
        <f t="shared" si="11"/>
        <v>0</v>
      </c>
      <c r="X9" s="151">
        <f t="shared" si="12"/>
        <v>0</v>
      </c>
    </row>
    <row r="10" spans="2:26" x14ac:dyDescent="0.25">
      <c r="B10" s="16">
        <v>0</v>
      </c>
      <c r="C10" s="4">
        <f t="shared" si="13"/>
        <v>0</v>
      </c>
      <c r="D10" s="16">
        <f t="shared" si="4"/>
        <v>0</v>
      </c>
      <c r="E10" s="16">
        <f t="shared" si="5"/>
        <v>0</v>
      </c>
      <c r="F10" s="16">
        <v>0</v>
      </c>
      <c r="G10" s="16">
        <f t="shared" si="6"/>
        <v>0</v>
      </c>
      <c r="I10" s="153" t="s">
        <v>253</v>
      </c>
      <c r="J10" s="158">
        <f>'C'!C9</f>
        <v>0</v>
      </c>
      <c r="K10" s="158">
        <f>'C'!D9</f>
        <v>0</v>
      </c>
      <c r="L10" s="158">
        <f>'C'!E9</f>
        <v>0</v>
      </c>
      <c r="N10" s="4">
        <f t="shared" si="0"/>
        <v>0</v>
      </c>
      <c r="O10" s="4">
        <f t="shared" si="7"/>
        <v>0</v>
      </c>
      <c r="P10" s="16">
        <f t="shared" si="8"/>
        <v>0</v>
      </c>
      <c r="Q10" s="4">
        <f t="shared" si="1"/>
        <v>0</v>
      </c>
      <c r="R10" s="9">
        <f t="shared" si="2"/>
        <v>0</v>
      </c>
      <c r="T10" s="166">
        <f t="shared" si="9"/>
        <v>0</v>
      </c>
      <c r="U10" s="166">
        <f t="shared" si="10"/>
        <v>0</v>
      </c>
      <c r="V10" s="167">
        <f t="shared" si="3"/>
        <v>0</v>
      </c>
      <c r="W10" s="166">
        <f t="shared" si="11"/>
        <v>0</v>
      </c>
      <c r="X10" s="151">
        <f t="shared" si="12"/>
        <v>0</v>
      </c>
    </row>
    <row r="11" spans="2:26" x14ac:dyDescent="0.25">
      <c r="B11" s="16">
        <v>0</v>
      </c>
      <c r="C11" s="4">
        <f t="shared" si="13"/>
        <v>0</v>
      </c>
      <c r="D11" s="16">
        <f t="shared" si="4"/>
        <v>0</v>
      </c>
      <c r="E11" s="16">
        <f t="shared" si="5"/>
        <v>0</v>
      </c>
      <c r="F11" s="16">
        <v>0</v>
      </c>
      <c r="G11" s="16">
        <f>F11-D11</f>
        <v>0</v>
      </c>
      <c r="I11" s="153" t="s">
        <v>254</v>
      </c>
      <c r="J11" s="159">
        <f>'C'!C10</f>
        <v>0</v>
      </c>
      <c r="K11" s="158">
        <f>'C'!D10</f>
        <v>0</v>
      </c>
      <c r="L11" s="158">
        <f>'C'!E10</f>
        <v>0</v>
      </c>
      <c r="N11" s="4">
        <f t="shared" si="0"/>
        <v>0</v>
      </c>
      <c r="O11" s="4">
        <f>(J11-D11)*($J$20/$J$21)+J11</f>
        <v>0</v>
      </c>
      <c r="P11" s="16">
        <f>Q11-K11</f>
        <v>0</v>
      </c>
      <c r="Q11" s="4">
        <f>(K11-F11)*($K$20/$K$21)+K11</f>
        <v>0</v>
      </c>
      <c r="R11" s="9">
        <f t="shared" si="2"/>
        <v>0</v>
      </c>
      <c r="T11" s="166">
        <f>U11-J11</f>
        <v>0</v>
      </c>
      <c r="U11" s="166">
        <f>(O11-J11)*($K$20/$K$23)+O11</f>
        <v>0</v>
      </c>
      <c r="V11" s="167">
        <f t="shared" si="3"/>
        <v>0</v>
      </c>
      <c r="W11" s="166">
        <f>(Q11-K11)*($K$20/$K$23)+Q11</f>
        <v>0</v>
      </c>
      <c r="X11" s="151">
        <f>W11-U11</f>
        <v>0</v>
      </c>
    </row>
    <row r="12" spans="2:26" x14ac:dyDescent="0.25">
      <c r="B12" s="16">
        <v>0</v>
      </c>
      <c r="C12" s="4">
        <f t="shared" si="13"/>
        <v>0</v>
      </c>
      <c r="D12" s="16">
        <f t="shared" si="4"/>
        <v>0</v>
      </c>
      <c r="E12" s="16">
        <f t="shared" si="5"/>
        <v>0</v>
      </c>
      <c r="F12" s="16">
        <v>0</v>
      </c>
      <c r="G12" s="16">
        <f>F12-D12</f>
        <v>0</v>
      </c>
      <c r="I12" s="153" t="s">
        <v>255</v>
      </c>
      <c r="J12" s="159">
        <f>'C'!C11</f>
        <v>0</v>
      </c>
      <c r="K12" s="158">
        <f>'C'!D11</f>
        <v>0</v>
      </c>
      <c r="L12" s="158">
        <f>'C'!E11</f>
        <v>0</v>
      </c>
      <c r="N12" s="4">
        <f t="shared" si="0"/>
        <v>0</v>
      </c>
      <c r="O12" s="4">
        <f>(J12-D12)*($J$20/$J$21)+J12</f>
        <v>0</v>
      </c>
      <c r="P12" s="16">
        <f>Q12-K12</f>
        <v>0</v>
      </c>
      <c r="Q12" s="4">
        <f>(K12-F12)*($K$20/$K$21)+K12</f>
        <v>0</v>
      </c>
      <c r="R12" s="9">
        <f t="shared" si="2"/>
        <v>0</v>
      </c>
      <c r="T12" s="166">
        <f>U12-J12</f>
        <v>0</v>
      </c>
      <c r="U12" s="166">
        <f>(O12-J12)*($K$20/$K$23)+O12</f>
        <v>0</v>
      </c>
      <c r="V12" s="167">
        <f t="shared" si="3"/>
        <v>0</v>
      </c>
      <c r="W12" s="166">
        <f>(Q12-K12)*($K$20/$K$23)+Q12</f>
        <v>0</v>
      </c>
      <c r="X12" s="151">
        <f>W12-U12</f>
        <v>0</v>
      </c>
    </row>
    <row r="15" spans="2:26" x14ac:dyDescent="0.25">
      <c r="J15" t="s">
        <v>201</v>
      </c>
      <c r="K15" t="s">
        <v>202</v>
      </c>
    </row>
    <row r="16" spans="2:26" x14ac:dyDescent="0.25">
      <c r="I16" t="s">
        <v>223</v>
      </c>
      <c r="J16" s="4">
        <v>1</v>
      </c>
      <c r="K16" s="16">
        <v>1</v>
      </c>
      <c r="N16" s="16"/>
    </row>
    <row r="17" spans="2:15" x14ac:dyDescent="0.25">
      <c r="B17" s="16"/>
      <c r="I17" t="s">
        <v>226</v>
      </c>
      <c r="J17" s="4">
        <f>J4</f>
        <v>0.78502327026688201</v>
      </c>
      <c r="K17" s="16">
        <f>K4</f>
        <v>0.45482076191563647</v>
      </c>
    </row>
    <row r="18" spans="2:15" x14ac:dyDescent="0.25">
      <c r="I18" t="s">
        <v>227</v>
      </c>
      <c r="J18" s="4">
        <f>J16-J17</f>
        <v>0.21497672973311799</v>
      </c>
      <c r="K18" s="16">
        <f>K16-K17</f>
        <v>0.54517923808436353</v>
      </c>
    </row>
    <row r="19" spans="2:15" x14ac:dyDescent="0.25">
      <c r="I19" t="s">
        <v>229</v>
      </c>
      <c r="J19" s="4">
        <f>O19/4</f>
        <v>1.1567615325234454E-2</v>
      </c>
      <c r="K19" s="4">
        <f>O19/4</f>
        <v>1.1567615325234454E-2</v>
      </c>
      <c r="M19" s="1" t="s">
        <v>289</v>
      </c>
      <c r="N19" s="1"/>
      <c r="O19" s="119">
        <v>4.6270461300937815E-2</v>
      </c>
    </row>
    <row r="20" spans="2:15" x14ac:dyDescent="0.25">
      <c r="B20" s="16"/>
      <c r="I20" t="s">
        <v>228</v>
      </c>
      <c r="J20" s="4">
        <f>J19*2</f>
        <v>2.3135230650468908E-2</v>
      </c>
      <c r="K20" s="4">
        <f>K19*2</f>
        <v>2.3135230650468908E-2</v>
      </c>
    </row>
    <row r="21" spans="2:15" x14ac:dyDescent="0.25">
      <c r="I21" t="s">
        <v>230</v>
      </c>
      <c r="J21" s="4">
        <f>J4-D4</f>
        <v>5.6552786034479663E-2</v>
      </c>
      <c r="K21" s="16">
        <f>K4-F4</f>
        <v>5.6552786034479552E-2</v>
      </c>
    </row>
    <row r="22" spans="2:15" x14ac:dyDescent="0.25">
      <c r="J22" s="4"/>
      <c r="K22" s="16"/>
    </row>
    <row r="23" spans="2:15" x14ac:dyDescent="0.25">
      <c r="J23" s="4">
        <f>N4</f>
        <v>2.3135230650468852E-2</v>
      </c>
      <c r="K23" s="16">
        <f>P4</f>
        <v>2.3135230650468908E-2</v>
      </c>
    </row>
    <row r="24" spans="2:15" x14ac:dyDescent="0.25">
      <c r="N24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9"/>
  <sheetViews>
    <sheetView zoomScale="115" zoomScaleNormal="115" workbookViewId="0">
      <selection activeCell="B17" sqref="B17:D17"/>
    </sheetView>
  </sheetViews>
  <sheetFormatPr defaultRowHeight="14.4" x14ac:dyDescent="0.3"/>
  <cols>
    <col min="1" max="1" width="24.33203125" bestFit="1" customWidth="1"/>
    <col min="2" max="2" width="32.109375" bestFit="1" customWidth="1"/>
  </cols>
  <sheetData>
    <row r="1" spans="1:4" x14ac:dyDescent="0.25">
      <c r="A1" s="7"/>
      <c r="B1" s="7"/>
      <c r="C1" s="7"/>
      <c r="D1" s="7"/>
    </row>
    <row r="2" spans="1:4" x14ac:dyDescent="0.25">
      <c r="A2" s="7"/>
      <c r="B2" s="7" t="s">
        <v>19</v>
      </c>
      <c r="C2" s="7"/>
      <c r="D2" s="7"/>
    </row>
    <row r="3" spans="1:4" x14ac:dyDescent="0.25">
      <c r="A3" s="7"/>
      <c r="B3" s="13">
        <v>43248</v>
      </c>
      <c r="C3" s="7"/>
      <c r="D3" s="7"/>
    </row>
    <row r="4" spans="1:4" x14ac:dyDescent="0.25">
      <c r="A4" s="6" t="s">
        <v>12</v>
      </c>
      <c r="B4" s="7"/>
      <c r="C4" s="7"/>
      <c r="D4" s="7"/>
    </row>
    <row r="5" spans="1:4" x14ac:dyDescent="0.25">
      <c r="A5" s="7" t="s">
        <v>17</v>
      </c>
      <c r="B5" s="225" t="s">
        <v>242</v>
      </c>
      <c r="C5" s="225"/>
      <c r="D5" s="225"/>
    </row>
    <row r="6" spans="1:4" x14ac:dyDescent="0.25">
      <c r="A6" s="7" t="s">
        <v>0</v>
      </c>
      <c r="B6" s="225" t="s">
        <v>243</v>
      </c>
      <c r="C6" s="225"/>
      <c r="D6" s="225"/>
    </row>
    <row r="7" spans="1:4" x14ac:dyDescent="0.25">
      <c r="A7" s="7" t="s">
        <v>28</v>
      </c>
      <c r="B7" s="52" t="s">
        <v>244</v>
      </c>
      <c r="C7" s="52"/>
      <c r="D7" s="52"/>
    </row>
    <row r="8" spans="1:4" x14ac:dyDescent="0.25">
      <c r="A8" s="7" t="s">
        <v>1</v>
      </c>
      <c r="B8" s="225" t="s">
        <v>245</v>
      </c>
      <c r="C8" s="225"/>
      <c r="D8" s="225"/>
    </row>
    <row r="9" spans="1:4" x14ac:dyDescent="0.25">
      <c r="A9" s="7" t="s">
        <v>130</v>
      </c>
      <c r="B9" s="225" t="s">
        <v>246</v>
      </c>
      <c r="C9" s="225"/>
      <c r="D9" s="225"/>
    </row>
    <row r="10" spans="1:4" x14ac:dyDescent="0.25">
      <c r="A10" s="7" t="s">
        <v>2</v>
      </c>
      <c r="B10" s="225" t="s">
        <v>222</v>
      </c>
      <c r="C10" s="225"/>
      <c r="D10" s="225"/>
    </row>
    <row r="11" spans="1:4" x14ac:dyDescent="0.25">
      <c r="A11" s="7" t="s">
        <v>3</v>
      </c>
      <c r="B11" s="224">
        <v>42873</v>
      </c>
      <c r="C11" s="224"/>
      <c r="D11" s="224"/>
    </row>
    <row r="12" spans="1:4" x14ac:dyDescent="0.25">
      <c r="A12" s="7" t="s">
        <v>4</v>
      </c>
      <c r="B12" s="225">
        <f>B15-B13+1</f>
        <v>532</v>
      </c>
      <c r="C12" s="225"/>
      <c r="D12" s="225"/>
    </row>
    <row r="13" spans="1:4" x14ac:dyDescent="0.25">
      <c r="A13" s="7" t="s">
        <v>5</v>
      </c>
      <c r="B13" s="224">
        <v>42948</v>
      </c>
      <c r="C13" s="224"/>
      <c r="D13" s="224"/>
    </row>
    <row r="14" spans="1:4" x14ac:dyDescent="0.25">
      <c r="A14" s="7" t="s">
        <v>6</v>
      </c>
      <c r="B14" s="224">
        <v>43479</v>
      </c>
      <c r="C14" s="224"/>
      <c r="D14" s="224"/>
    </row>
    <row r="15" spans="1:4" x14ac:dyDescent="0.25">
      <c r="A15" s="7" t="s">
        <v>7</v>
      </c>
      <c r="B15" s="224">
        <f>B14</f>
        <v>43479</v>
      </c>
      <c r="C15" s="224"/>
      <c r="D15" s="224"/>
    </row>
    <row r="16" spans="1:4" x14ac:dyDescent="0.25">
      <c r="A16" s="7" t="s">
        <v>14</v>
      </c>
      <c r="B16" s="226">
        <v>23675265</v>
      </c>
      <c r="C16" s="227"/>
      <c r="D16" s="227"/>
    </row>
    <row r="17" spans="1:4" x14ac:dyDescent="0.25">
      <c r="A17" s="7" t="s">
        <v>9</v>
      </c>
      <c r="B17" s="228">
        <f>'C'!D3/'C'!C3</f>
        <v>0.57937233091321283</v>
      </c>
      <c r="C17" s="228"/>
      <c r="D17" s="228"/>
    </row>
    <row r="18" spans="1:4" x14ac:dyDescent="0.25">
      <c r="A18" s="7" t="s">
        <v>29</v>
      </c>
      <c r="B18" s="12">
        <f>B15-B19</f>
        <v>-201</v>
      </c>
      <c r="C18" s="11"/>
      <c r="D18" s="11"/>
    </row>
    <row r="19" spans="1:4" x14ac:dyDescent="0.25">
      <c r="A19" s="7" t="s">
        <v>30</v>
      </c>
      <c r="B19" s="224">
        <v>43680</v>
      </c>
      <c r="C19" s="224"/>
      <c r="D19" s="224"/>
    </row>
  </sheetData>
  <mergeCells count="13">
    <mergeCell ref="B11:D11"/>
    <mergeCell ref="B5:D5"/>
    <mergeCell ref="B6:D6"/>
    <mergeCell ref="B8:D8"/>
    <mergeCell ref="B9:D9"/>
    <mergeCell ref="B10:D10"/>
    <mergeCell ref="B19:D19"/>
    <mergeCell ref="B12:D12"/>
    <mergeCell ref="B13:D13"/>
    <mergeCell ref="B14:D14"/>
    <mergeCell ref="B15:D15"/>
    <mergeCell ref="B16:D16"/>
    <mergeCell ref="B17:D17"/>
  </mergeCells>
  <conditionalFormatting sqref="B18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6"/>
  <sheetViews>
    <sheetView workbookViewId="0">
      <selection activeCell="J6" sqref="J6"/>
    </sheetView>
  </sheetViews>
  <sheetFormatPr defaultRowHeight="14.4" x14ac:dyDescent="0.3"/>
  <cols>
    <col min="1" max="1" width="22.44140625" bestFit="1" customWidth="1"/>
  </cols>
  <sheetData>
    <row r="1" spans="1:2" x14ac:dyDescent="0.25">
      <c r="A1" s="1" t="s">
        <v>21</v>
      </c>
    </row>
    <row r="2" spans="1:2" x14ac:dyDescent="0.25">
      <c r="A2" t="s">
        <v>22</v>
      </c>
      <c r="B2">
        <f>A!B15-A!B13+1</f>
        <v>532</v>
      </c>
    </row>
    <row r="3" spans="1:2" x14ac:dyDescent="0.25">
      <c r="A3" t="s">
        <v>23</v>
      </c>
      <c r="B3">
        <f>A!B3-A!B13+1</f>
        <v>301</v>
      </c>
    </row>
    <row r="4" spans="1:2" x14ac:dyDescent="0.25">
      <c r="A4" t="s">
        <v>24</v>
      </c>
      <c r="B4">
        <f>B2-B3</f>
        <v>231</v>
      </c>
    </row>
    <row r="5" spans="1:2" x14ac:dyDescent="0.25">
      <c r="A5" t="s">
        <v>25</v>
      </c>
      <c r="B5" s="4">
        <f>B3/B2</f>
        <v>0.56578947368421051</v>
      </c>
    </row>
    <row r="6" spans="1:2" x14ac:dyDescent="0.25">
      <c r="A6" t="s">
        <v>26</v>
      </c>
      <c r="B6" s="4">
        <f>B4/B2</f>
        <v>0.43421052631578949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2:P12"/>
  <sheetViews>
    <sheetView zoomScale="115" zoomScaleNormal="115" workbookViewId="0">
      <selection activeCell="I13" sqref="I12:I13"/>
    </sheetView>
  </sheetViews>
  <sheetFormatPr defaultRowHeight="14.4" x14ac:dyDescent="0.3"/>
  <cols>
    <col min="2" max="2" width="31.44140625" bestFit="1" customWidth="1"/>
    <col min="4" max="4" width="7.33203125" bestFit="1" customWidth="1"/>
    <col min="5" max="5" width="9.6640625" bestFit="1" customWidth="1"/>
    <col min="6" max="6" width="5" bestFit="1" customWidth="1"/>
    <col min="7" max="7" width="10.33203125" customWidth="1"/>
    <col min="9" max="9" width="9.109375" style="131"/>
    <col min="10" max="10" width="9.109375" style="135"/>
    <col min="11" max="12" width="20.44140625" style="135" bestFit="1" customWidth="1"/>
  </cols>
  <sheetData>
    <row r="2" spans="2:16" x14ac:dyDescent="0.25">
      <c r="B2" s="7" t="s">
        <v>16</v>
      </c>
      <c r="C2" s="8" t="s">
        <v>10</v>
      </c>
      <c r="D2" s="91" t="s">
        <v>11</v>
      </c>
      <c r="E2" s="7" t="s">
        <v>15</v>
      </c>
      <c r="F2" s="7"/>
      <c r="G2" s="51" t="s">
        <v>10</v>
      </c>
      <c r="H2" s="51" t="s">
        <v>11</v>
      </c>
      <c r="I2" s="128" t="s">
        <v>15</v>
      </c>
    </row>
    <row r="3" spans="2:16" s="1" customFormat="1" x14ac:dyDescent="0.25">
      <c r="B3" s="6" t="s">
        <v>13</v>
      </c>
      <c r="C3" s="88">
        <f>'K - CASH FLOW S-Curve'!O20</f>
        <v>0.78502327026688201</v>
      </c>
      <c r="D3" s="88">
        <f>'K - CASH FLOW S-Curve'!O21</f>
        <v>0.45482076191563647</v>
      </c>
      <c r="E3" s="88">
        <f>D3-C3</f>
        <v>-0.33020250835124554</v>
      </c>
      <c r="F3" s="6"/>
      <c r="G3" s="88">
        <v>0.78502327026688201</v>
      </c>
      <c r="H3" s="88">
        <f>D3</f>
        <v>0.45482076191563647</v>
      </c>
      <c r="I3" s="129">
        <f>H3-G3</f>
        <v>-0.33020250835124554</v>
      </c>
      <c r="J3" s="136"/>
      <c r="K3" s="136"/>
      <c r="L3" s="136"/>
      <c r="N3" s="88"/>
      <c r="O3" s="88"/>
      <c r="P3" s="88"/>
    </row>
    <row r="4" spans="2:16" x14ac:dyDescent="0.25">
      <c r="B4" s="7" t="s">
        <v>248</v>
      </c>
      <c r="C4" s="9">
        <f>D4</f>
        <v>0.674513016736913</v>
      </c>
      <c r="D4" s="9">
        <v>0.674513016736913</v>
      </c>
      <c r="E4" s="9">
        <f>D4-C4</f>
        <v>0</v>
      </c>
      <c r="F4" s="7"/>
      <c r="G4" s="9"/>
      <c r="H4" s="9"/>
      <c r="I4" s="130"/>
      <c r="N4" s="9"/>
      <c r="O4" s="9"/>
      <c r="P4" s="9"/>
    </row>
    <row r="5" spans="2:16" x14ac:dyDescent="0.25">
      <c r="B5" s="7" t="s">
        <v>249</v>
      </c>
      <c r="C5" s="9">
        <v>1</v>
      </c>
      <c r="D5" s="9">
        <v>0.9905945148483668</v>
      </c>
      <c r="E5" s="9">
        <f>D5-C5</f>
        <v>-9.4054851516331972E-3</v>
      </c>
      <c r="F5" s="7"/>
      <c r="G5" s="9"/>
      <c r="H5" s="9"/>
      <c r="I5" s="130"/>
      <c r="N5" s="9"/>
      <c r="O5" s="9"/>
      <c r="P5" s="9"/>
    </row>
    <row r="6" spans="2:16" x14ac:dyDescent="0.25">
      <c r="B6" s="7" t="s">
        <v>250</v>
      </c>
      <c r="C6" s="9">
        <v>0.9</v>
      </c>
      <c r="D6" s="9">
        <v>0.77974011223327311</v>
      </c>
      <c r="E6" s="9">
        <f t="shared" ref="E6:E11" si="0">D6-C6</f>
        <v>-0.12025988776672691</v>
      </c>
      <c r="F6" s="7"/>
      <c r="G6" s="9"/>
      <c r="H6" s="9"/>
      <c r="I6" s="130"/>
      <c r="N6" s="9"/>
      <c r="O6" s="9"/>
      <c r="P6" s="9"/>
    </row>
    <row r="7" spans="2:16" x14ac:dyDescent="0.25">
      <c r="B7" s="7" t="s">
        <v>251</v>
      </c>
      <c r="C7" s="9">
        <f>C6*0.15</f>
        <v>0.13500000000000001</v>
      </c>
      <c r="D7" s="9">
        <v>8.0666247397684118E-2</v>
      </c>
      <c r="E7" s="9">
        <f t="shared" si="0"/>
        <v>-5.4333752602315891E-2</v>
      </c>
      <c r="F7" s="7"/>
      <c r="G7" s="9"/>
      <c r="H7" s="9"/>
      <c r="I7" s="130"/>
      <c r="N7" s="9"/>
      <c r="O7" s="9"/>
      <c r="P7" s="9"/>
    </row>
    <row r="8" spans="2:16" x14ac:dyDescent="0.25">
      <c r="B8" s="7" t="s">
        <v>252</v>
      </c>
      <c r="C8" s="9">
        <v>0</v>
      </c>
      <c r="D8" s="9">
        <v>0</v>
      </c>
      <c r="E8" s="9">
        <f t="shared" si="0"/>
        <v>0</v>
      </c>
      <c r="F8" s="7"/>
      <c r="G8" s="9"/>
      <c r="H8" s="9"/>
      <c r="I8" s="130"/>
      <c r="N8" s="9"/>
      <c r="O8" s="9"/>
      <c r="P8" s="9"/>
    </row>
    <row r="9" spans="2:16" x14ac:dyDescent="0.25">
      <c r="B9" s="7" t="s">
        <v>253</v>
      </c>
      <c r="C9" s="9">
        <v>0</v>
      </c>
      <c r="D9" s="9">
        <v>0</v>
      </c>
      <c r="E9" s="9">
        <f t="shared" si="0"/>
        <v>0</v>
      </c>
      <c r="F9" s="7"/>
      <c r="G9" s="9"/>
      <c r="H9" s="9"/>
      <c r="I9" s="130"/>
      <c r="N9" s="9"/>
      <c r="O9" s="9"/>
      <c r="P9" s="9"/>
    </row>
    <row r="10" spans="2:16" x14ac:dyDescent="0.25">
      <c r="B10" s="7" t="s">
        <v>254</v>
      </c>
      <c r="C10" s="53">
        <v>0</v>
      </c>
      <c r="D10" s="9">
        <v>0</v>
      </c>
      <c r="E10" s="9">
        <f t="shared" si="0"/>
        <v>0</v>
      </c>
      <c r="F10" s="7"/>
      <c r="G10" s="9"/>
      <c r="H10" s="9"/>
      <c r="I10" s="130"/>
      <c r="N10" s="53"/>
      <c r="O10" s="9"/>
      <c r="P10" s="9"/>
    </row>
    <row r="11" spans="2:16" x14ac:dyDescent="0.25">
      <c r="B11" s="7" t="s">
        <v>255</v>
      </c>
      <c r="C11" s="53">
        <v>0</v>
      </c>
      <c r="D11" s="9">
        <v>0</v>
      </c>
      <c r="E11" s="9">
        <f t="shared" si="0"/>
        <v>0</v>
      </c>
      <c r="F11" s="7"/>
      <c r="G11" s="9"/>
      <c r="H11" s="9"/>
      <c r="I11" s="130"/>
      <c r="N11" s="53"/>
      <c r="O11" s="9"/>
      <c r="P11" s="9"/>
    </row>
    <row r="12" spans="2:16" x14ac:dyDescent="0.25">
      <c r="B12" s="7"/>
      <c r="C12" s="7"/>
      <c r="D12" s="7"/>
      <c r="E12" s="7"/>
      <c r="F12" s="7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R14"/>
  <sheetViews>
    <sheetView topLeftCell="C3" zoomScaleNormal="100" workbookViewId="0">
      <selection activeCell="Z44" sqref="Z44"/>
    </sheetView>
  </sheetViews>
  <sheetFormatPr defaultRowHeight="14.4" x14ac:dyDescent="0.3"/>
  <cols>
    <col min="2" max="2" width="25.5546875" bestFit="1" customWidth="1"/>
    <col min="4" max="4" width="7.33203125" bestFit="1" customWidth="1"/>
    <col min="5" max="5" width="9.6640625" bestFit="1" customWidth="1"/>
    <col min="6" max="6" width="5" bestFit="1" customWidth="1"/>
    <col min="7" max="7" width="5" customWidth="1"/>
    <col min="8" max="8" width="24.44140625" bestFit="1" customWidth="1"/>
    <col min="10" max="10" width="13.109375" bestFit="1" customWidth="1"/>
    <col min="14" max="14" width="34.33203125" customWidth="1"/>
    <col min="16" max="16" width="11.6640625" bestFit="1" customWidth="1"/>
  </cols>
  <sheetData>
    <row r="1" spans="2:18" x14ac:dyDescent="0.25">
      <c r="C1" s="229"/>
      <c r="D1" s="229"/>
      <c r="E1" s="229"/>
    </row>
    <row r="2" spans="2:18" s="108" customFormat="1" x14ac:dyDescent="0.25">
      <c r="C2" s="229" t="s">
        <v>314</v>
      </c>
      <c r="D2" s="229"/>
      <c r="E2" s="229"/>
      <c r="I2" s="229" t="s">
        <v>315</v>
      </c>
      <c r="J2" s="229"/>
      <c r="K2" s="229"/>
      <c r="O2" s="229" t="s">
        <v>316</v>
      </c>
      <c r="P2" s="229"/>
      <c r="Q2" s="229"/>
    </row>
    <row r="3" spans="2:18" x14ac:dyDescent="0.25">
      <c r="B3" s="7" t="s">
        <v>16</v>
      </c>
      <c r="C3" s="51" t="s">
        <v>10</v>
      </c>
      <c r="D3" s="51" t="s">
        <v>11</v>
      </c>
      <c r="E3" s="7" t="s">
        <v>15</v>
      </c>
      <c r="F3" s="7"/>
      <c r="G3" s="7"/>
      <c r="H3" s="54" t="str">
        <f>B3</f>
        <v>Project Scope Progress Status</v>
      </c>
      <c r="I3" s="55" t="s">
        <v>10</v>
      </c>
      <c r="J3" s="140" t="s">
        <v>219</v>
      </c>
      <c r="K3" s="54" t="s">
        <v>15</v>
      </c>
      <c r="N3" s="104" t="str">
        <f>H3</f>
        <v>Project Scope Progress Status</v>
      </c>
      <c r="O3" s="105" t="s">
        <v>10</v>
      </c>
      <c r="P3" s="105" t="s">
        <v>220</v>
      </c>
      <c r="Q3" s="104" t="s">
        <v>15</v>
      </c>
      <c r="R3" s="142"/>
    </row>
    <row r="4" spans="2:18" x14ac:dyDescent="0.25">
      <c r="B4" s="7" t="s">
        <v>13</v>
      </c>
      <c r="C4" s="57">
        <f>'C'!C3</f>
        <v>0.78502327026688201</v>
      </c>
      <c r="D4" s="57">
        <f>'C'!D3</f>
        <v>0.45482076191563647</v>
      </c>
      <c r="E4" s="57">
        <f>D4-C4</f>
        <v>-0.33020250835124554</v>
      </c>
      <c r="F4" s="7"/>
      <c r="G4" s="7"/>
      <c r="H4" s="54" t="str">
        <f t="shared" ref="H4:H12" si="0">B4</f>
        <v>Overall Project % Progress</v>
      </c>
      <c r="I4" s="56">
        <f>Data!O4</f>
        <v>0.80815850091735086</v>
      </c>
      <c r="J4" s="56">
        <f>Data!Q4</f>
        <v>0.47795599256610538</v>
      </c>
      <c r="K4" s="56">
        <f>J4-I4</f>
        <v>-0.33020250835124548</v>
      </c>
      <c r="L4" s="7"/>
      <c r="M4" s="49">
        <f>J4-D4</f>
        <v>2.3135230650468908E-2</v>
      </c>
      <c r="N4" s="104" t="s">
        <v>256</v>
      </c>
      <c r="O4" s="106">
        <f>Data!U4</f>
        <v>0.83129373156781972</v>
      </c>
      <c r="P4" s="106">
        <f>Data!W4</f>
        <v>0.50109122321657429</v>
      </c>
      <c r="Q4" s="106">
        <f>P4-O4</f>
        <v>-0.33020250835124543</v>
      </c>
      <c r="R4" s="143">
        <f>P4-D4</f>
        <v>4.6270461300937815E-2</v>
      </c>
    </row>
    <row r="5" spans="2:18" x14ac:dyDescent="0.25">
      <c r="B5" s="7" t="s">
        <v>248</v>
      </c>
      <c r="C5" s="57">
        <f>'C'!C4</f>
        <v>0.674513016736913</v>
      </c>
      <c r="D5" s="57">
        <f>'C'!D4</f>
        <v>0.674513016736913</v>
      </c>
      <c r="E5" s="57">
        <f t="shared" ref="E5:E12" si="1">D5-C5</f>
        <v>0</v>
      </c>
      <c r="F5" s="7"/>
      <c r="G5" s="7"/>
      <c r="H5" s="54" t="str">
        <f t="shared" si="0"/>
        <v>PRELIMINARIES</v>
      </c>
      <c r="I5" s="56">
        <f>Data!O5</f>
        <v>0.67922823633354978</v>
      </c>
      <c r="J5" s="56">
        <f>Data!Q5</f>
        <v>0.67588206678807183</v>
      </c>
      <c r="K5" s="56">
        <f t="shared" ref="K5:K10" si="2">J5-I5</f>
        <v>-3.3461695454779505E-3</v>
      </c>
      <c r="L5" s="7"/>
      <c r="M5" s="7"/>
      <c r="N5" s="104" t="str">
        <f t="shared" ref="N5:N12" si="3">H5</f>
        <v>PRELIMINARIES</v>
      </c>
      <c r="O5" s="106">
        <f>Data!U5</f>
        <v>0.68394345593018657</v>
      </c>
      <c r="P5" s="106">
        <f>Data!W5</f>
        <v>0.67725111683923067</v>
      </c>
      <c r="Q5" s="106">
        <f t="shared" ref="Q5:Q10" si="4">P5-O5</f>
        <v>-6.6923390909559011E-3</v>
      </c>
      <c r="R5" s="144"/>
    </row>
    <row r="6" spans="2:18" x14ac:dyDescent="0.25">
      <c r="B6" s="7" t="s">
        <v>249</v>
      </c>
      <c r="C6" s="57">
        <f>'C'!C5</f>
        <v>1</v>
      </c>
      <c r="D6" s="57">
        <f>'C'!D5</f>
        <v>0.9905945148483668</v>
      </c>
      <c r="E6" s="57">
        <f t="shared" si="1"/>
        <v>-9.4054851516331972E-3</v>
      </c>
      <c r="F6" s="7"/>
      <c r="G6" s="7"/>
      <c r="H6" s="54" t="str">
        <f t="shared" si="0"/>
        <v>ENABLING WORKS</v>
      </c>
      <c r="I6" s="56">
        <f>Data!O6</f>
        <v>1.0000791523673296</v>
      </c>
      <c r="J6" s="56">
        <f>Data!Q6</f>
        <v>0.99061749650390185</v>
      </c>
      <c r="K6" s="56">
        <f t="shared" si="2"/>
        <v>-9.4616558634277315E-3</v>
      </c>
      <c r="L6" s="7"/>
      <c r="M6" s="7"/>
      <c r="N6" s="104" t="str">
        <f t="shared" si="3"/>
        <v>ENABLING WORKS</v>
      </c>
      <c r="O6" s="106">
        <f>Data!U6</f>
        <v>1.0001583047346592</v>
      </c>
      <c r="P6" s="106">
        <f>Data!W6</f>
        <v>0.9906404781594369</v>
      </c>
      <c r="Q6" s="106">
        <f t="shared" si="4"/>
        <v>-9.5178265752222657E-3</v>
      </c>
      <c r="R6" s="144"/>
    </row>
    <row r="7" spans="2:18" x14ac:dyDescent="0.25">
      <c r="B7" s="7" t="s">
        <v>250</v>
      </c>
      <c r="C7" s="57">
        <f>'C'!C6</f>
        <v>0.9</v>
      </c>
      <c r="D7" s="57">
        <f>'C'!D6</f>
        <v>0.77974011223327311</v>
      </c>
      <c r="E7" s="57">
        <f t="shared" si="1"/>
        <v>-0.12025988776672691</v>
      </c>
      <c r="F7" s="7"/>
      <c r="G7" s="7"/>
      <c r="H7" s="54" t="str">
        <f t="shared" si="0"/>
        <v>CIVIL AND STRUCTURAL WORKS</v>
      </c>
      <c r="I7" s="56">
        <f>Data!O7</f>
        <v>0.92178951597774383</v>
      </c>
      <c r="J7" s="56">
        <f>Data!Q7</f>
        <v>0.78606663369270513</v>
      </c>
      <c r="K7" s="56">
        <f t="shared" si="2"/>
        <v>-0.1357228822850387</v>
      </c>
      <c r="L7" s="7"/>
      <c r="M7" s="7"/>
      <c r="N7" s="104" t="str">
        <f t="shared" si="3"/>
        <v>CIVIL AND STRUCTURAL WORKS</v>
      </c>
      <c r="O7" s="106">
        <f>Data!U7</f>
        <v>0.94357903195548765</v>
      </c>
      <c r="P7" s="106">
        <f>Data!W7</f>
        <v>0.79239315515213715</v>
      </c>
      <c r="Q7" s="106">
        <f t="shared" si="4"/>
        <v>-0.15118587680335049</v>
      </c>
      <c r="R7" s="144"/>
    </row>
    <row r="8" spans="2:18" x14ac:dyDescent="0.25">
      <c r="B8" s="7" t="s">
        <v>251</v>
      </c>
      <c r="C8" s="57">
        <f>'C'!C7</f>
        <v>0.13500000000000001</v>
      </c>
      <c r="D8" s="57">
        <f>'C'!D7</f>
        <v>8.0666247397684118E-2</v>
      </c>
      <c r="E8" s="57">
        <f t="shared" si="1"/>
        <v>-5.4333752602315891E-2</v>
      </c>
      <c r="F8" s="7"/>
      <c r="G8" s="7"/>
      <c r="H8" s="54" t="str">
        <f t="shared" si="0"/>
        <v>MEP WORKS</v>
      </c>
      <c r="I8" s="56">
        <f>Data!O8</f>
        <v>0.16495351729374336</v>
      </c>
      <c r="J8" s="56">
        <f>Data!Q8</f>
        <v>8.9363162470873239E-2</v>
      </c>
      <c r="K8" s="56">
        <f t="shared" si="2"/>
        <v>-7.5590354822870118E-2</v>
      </c>
      <c r="L8" s="7"/>
      <c r="M8" s="7"/>
      <c r="N8" s="104" t="str">
        <f t="shared" si="3"/>
        <v>MEP WORKS</v>
      </c>
      <c r="O8" s="106">
        <f>Data!U8</f>
        <v>0.1949070345874867</v>
      </c>
      <c r="P8" s="106">
        <f>Data!W8</f>
        <v>9.806007754406236E-2</v>
      </c>
      <c r="Q8" s="106">
        <f t="shared" si="4"/>
        <v>-9.6846957043424345E-2</v>
      </c>
      <c r="R8" s="144"/>
    </row>
    <row r="9" spans="2:18" x14ac:dyDescent="0.25">
      <c r="B9" s="7" t="s">
        <v>252</v>
      </c>
      <c r="C9" s="57">
        <f>'C'!C8</f>
        <v>0</v>
      </c>
      <c r="D9" s="57">
        <f>'C'!D8</f>
        <v>0</v>
      </c>
      <c r="E9" s="57">
        <f t="shared" si="1"/>
        <v>0</v>
      </c>
      <c r="F9" s="7"/>
      <c r="G9" s="7"/>
      <c r="H9" s="54" t="str">
        <f t="shared" si="0"/>
        <v>THERMAL AND MOISTURE PROTECTION</v>
      </c>
      <c r="I9" s="56">
        <f>Data!O9</f>
        <v>0</v>
      </c>
      <c r="J9" s="56">
        <f>Data!Q9</f>
        <v>0</v>
      </c>
      <c r="K9" s="56">
        <f t="shared" si="2"/>
        <v>0</v>
      </c>
      <c r="L9" s="7"/>
      <c r="M9" s="7"/>
      <c r="N9" s="104" t="str">
        <f t="shared" si="3"/>
        <v>THERMAL AND MOISTURE PROTECTION</v>
      </c>
      <c r="O9" s="106">
        <f>Data!U9</f>
        <v>0</v>
      </c>
      <c r="P9" s="106">
        <f>Data!W9</f>
        <v>0</v>
      </c>
      <c r="Q9" s="106">
        <f t="shared" si="4"/>
        <v>0</v>
      </c>
      <c r="R9" s="144"/>
    </row>
    <row r="10" spans="2:18" x14ac:dyDescent="0.25">
      <c r="B10" s="7" t="s">
        <v>253</v>
      </c>
      <c r="C10" s="57">
        <f>'C'!C9</f>
        <v>0</v>
      </c>
      <c r="D10" s="57">
        <f>'C'!D9</f>
        <v>0</v>
      </c>
      <c r="E10" s="57">
        <f t="shared" si="1"/>
        <v>0</v>
      </c>
      <c r="F10" s="7"/>
      <c r="G10" s="7"/>
      <c r="H10" s="54" t="str">
        <f t="shared" si="0"/>
        <v>EXTERNAL CIVIL WORKS</v>
      </c>
      <c r="I10" s="56">
        <f>Data!O10</f>
        <v>0</v>
      </c>
      <c r="J10" s="56">
        <f>Data!Q10</f>
        <v>0</v>
      </c>
      <c r="K10" s="56">
        <f t="shared" si="2"/>
        <v>0</v>
      </c>
      <c r="L10" s="7"/>
      <c r="M10" s="7"/>
      <c r="N10" s="104" t="str">
        <f t="shared" si="3"/>
        <v>EXTERNAL CIVIL WORKS</v>
      </c>
      <c r="O10" s="106">
        <f>Data!U10</f>
        <v>0</v>
      </c>
      <c r="P10" s="106">
        <f>Data!W10</f>
        <v>0</v>
      </c>
      <c r="Q10" s="106">
        <f t="shared" si="4"/>
        <v>0</v>
      </c>
      <c r="R10" s="144"/>
    </row>
    <row r="11" spans="2:18" x14ac:dyDescent="0.25">
      <c r="B11" s="7" t="s">
        <v>254</v>
      </c>
      <c r="C11" s="57">
        <f>'C'!C10</f>
        <v>0</v>
      </c>
      <c r="D11" s="57">
        <f>'C'!D10</f>
        <v>0</v>
      </c>
      <c r="E11" s="57">
        <f t="shared" si="1"/>
        <v>0</v>
      </c>
      <c r="F11" s="7"/>
      <c r="G11" s="7"/>
      <c r="H11" s="54" t="str">
        <f t="shared" si="0"/>
        <v>SPECIALTIES</v>
      </c>
      <c r="I11" s="56">
        <f>Data!O11</f>
        <v>0</v>
      </c>
      <c r="J11" s="56">
        <f>Data!Q11</f>
        <v>0</v>
      </c>
      <c r="K11" s="56">
        <f>J11-I11</f>
        <v>0</v>
      </c>
      <c r="L11" s="7"/>
      <c r="M11" s="7"/>
      <c r="N11" s="104" t="str">
        <f t="shared" si="3"/>
        <v>SPECIALTIES</v>
      </c>
      <c r="O11" s="106">
        <f>Data!U11</f>
        <v>0</v>
      </c>
      <c r="P11" s="106">
        <f>Data!W11</f>
        <v>0</v>
      </c>
      <c r="Q11" s="106">
        <f>P11-O11</f>
        <v>0</v>
      </c>
      <c r="R11" s="144"/>
    </row>
    <row r="12" spans="2:18" x14ac:dyDescent="0.25">
      <c r="B12" s="7" t="s">
        <v>255</v>
      </c>
      <c r="C12" s="57">
        <f>'C'!C11</f>
        <v>0</v>
      </c>
      <c r="D12" s="57">
        <f>'C'!D11</f>
        <v>0</v>
      </c>
      <c r="E12" s="57">
        <f t="shared" si="1"/>
        <v>0</v>
      </c>
      <c r="F12" s="7"/>
      <c r="G12" s="7"/>
      <c r="H12" s="54" t="str">
        <f t="shared" si="0"/>
        <v>PROVISIONAL SUM</v>
      </c>
      <c r="I12" s="56">
        <f>Data!O12</f>
        <v>0</v>
      </c>
      <c r="J12" s="56">
        <f>Data!Q12</f>
        <v>0</v>
      </c>
      <c r="K12" s="56">
        <f>J12-I12</f>
        <v>0</v>
      </c>
      <c r="L12" s="7"/>
      <c r="M12" s="7"/>
      <c r="N12" s="104" t="str">
        <f t="shared" si="3"/>
        <v>PROVISIONAL SUM</v>
      </c>
      <c r="O12" s="106">
        <f>Data!U12</f>
        <v>0</v>
      </c>
      <c r="P12" s="106">
        <f>Data!W12</f>
        <v>0</v>
      </c>
      <c r="Q12" s="106">
        <f>P12-O12</f>
        <v>0</v>
      </c>
      <c r="R12" s="144"/>
    </row>
    <row r="13" spans="2:18" x14ac:dyDescent="0.25">
      <c r="B13" s="7"/>
      <c r="C13" s="7"/>
      <c r="D13" s="7"/>
      <c r="E13" s="7"/>
      <c r="F13" s="7"/>
      <c r="G13" s="7"/>
    </row>
    <row r="14" spans="2:18" x14ac:dyDescent="0.25">
      <c r="B14" s="7" t="s">
        <v>213</v>
      </c>
      <c r="C14" s="7"/>
      <c r="D14" s="7"/>
      <c r="E14" s="7"/>
      <c r="F14" s="7"/>
      <c r="G14" s="7"/>
      <c r="I14" t="s">
        <v>218</v>
      </c>
      <c r="Q14" t="s">
        <v>217</v>
      </c>
    </row>
  </sheetData>
  <mergeCells count="4">
    <mergeCell ref="C1:E1"/>
    <mergeCell ref="C2:E2"/>
    <mergeCell ref="I2:K2"/>
    <mergeCell ref="O2:Q2"/>
  </mergeCells>
  <pageMargins left="0.7" right="0.7" top="0.75" bottom="0.75" header="0.3" footer="0.3"/>
  <pageSetup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8"/>
  <sheetViews>
    <sheetView zoomScale="85" zoomScaleNormal="85" workbookViewId="0">
      <selection activeCell="I17" sqref="I17"/>
    </sheetView>
  </sheetViews>
  <sheetFormatPr defaultRowHeight="14.4" x14ac:dyDescent="0.3"/>
  <cols>
    <col min="1" max="1" width="20.88671875" bestFit="1" customWidth="1"/>
    <col min="2" max="6" width="15.33203125" customWidth="1"/>
    <col min="7" max="7" width="14" bestFit="1" customWidth="1"/>
    <col min="8" max="9" width="12" customWidth="1"/>
    <col min="10" max="10" width="11.33203125" bestFit="1" customWidth="1"/>
    <col min="11" max="11" width="14" bestFit="1" customWidth="1"/>
    <col min="12" max="12" width="10.33203125" bestFit="1" customWidth="1"/>
    <col min="13" max="13" width="11.33203125" bestFit="1" customWidth="1"/>
  </cols>
  <sheetData>
    <row r="1" spans="1:10" x14ac:dyDescent="0.25">
      <c r="A1" s="1" t="s">
        <v>38</v>
      </c>
      <c r="B1" s="1"/>
      <c r="C1" s="1"/>
      <c r="D1" s="1"/>
      <c r="E1" s="1"/>
      <c r="F1" s="1"/>
    </row>
    <row r="2" spans="1:10" x14ac:dyDescent="0.25">
      <c r="A2" s="20"/>
      <c r="B2" s="2" t="s">
        <v>42</v>
      </c>
      <c r="C2" s="2" t="s">
        <v>43</v>
      </c>
      <c r="D2" s="2" t="s">
        <v>45</v>
      </c>
      <c r="E2" s="2" t="s">
        <v>56</v>
      </c>
      <c r="F2" s="21" t="s">
        <v>46</v>
      </c>
      <c r="G2" s="2" t="s">
        <v>42</v>
      </c>
      <c r="H2" s="2" t="s">
        <v>43</v>
      </c>
      <c r="I2" s="2" t="s">
        <v>44</v>
      </c>
    </row>
    <row r="3" spans="1:10" x14ac:dyDescent="0.25">
      <c r="A3" s="2" t="s">
        <v>39</v>
      </c>
      <c r="B3" s="22">
        <f>G3/F3</f>
        <v>1</v>
      </c>
      <c r="C3" s="22">
        <f>H3/F3</f>
        <v>1</v>
      </c>
      <c r="D3" s="22">
        <f>I3/F3</f>
        <v>1</v>
      </c>
      <c r="E3" s="3">
        <f>C3-B3</f>
        <v>0</v>
      </c>
      <c r="F3" s="2">
        <v>18</v>
      </c>
      <c r="G3" s="2">
        <v>18</v>
      </c>
      <c r="H3" s="2">
        <v>18</v>
      </c>
      <c r="I3" s="2">
        <v>18</v>
      </c>
    </row>
    <row r="4" spans="1:10" x14ac:dyDescent="0.25">
      <c r="A4" s="2" t="s">
        <v>318</v>
      </c>
      <c r="B4" s="22">
        <f>G4/F4</f>
        <v>1</v>
      </c>
      <c r="C4" s="22">
        <f>H4/F4</f>
        <v>0</v>
      </c>
      <c r="D4" s="22">
        <f>I4/F4</f>
        <v>0</v>
      </c>
      <c r="E4" s="3">
        <f>C4-B4</f>
        <v>-1</v>
      </c>
      <c r="F4" s="90">
        <v>1</v>
      </c>
      <c r="G4" s="90">
        <v>1</v>
      </c>
      <c r="H4" s="90">
        <v>0</v>
      </c>
      <c r="I4" s="90">
        <v>0</v>
      </c>
    </row>
    <row r="5" spans="1:10" x14ac:dyDescent="0.25">
      <c r="A5" s="2" t="s">
        <v>40</v>
      </c>
      <c r="B5" s="22">
        <f>G5/F5</f>
        <v>1</v>
      </c>
      <c r="C5" s="22">
        <f>H5/F5</f>
        <v>1</v>
      </c>
      <c r="D5" s="22">
        <f>I5/F5</f>
        <v>0.93846153846153846</v>
      </c>
      <c r="E5" s="3">
        <f>C5-B5</f>
        <v>0</v>
      </c>
      <c r="F5" s="2">
        <v>65</v>
      </c>
      <c r="G5" s="2">
        <v>65</v>
      </c>
      <c r="H5" s="2">
        <v>65</v>
      </c>
      <c r="I5" s="2">
        <v>61</v>
      </c>
    </row>
    <row r="6" spans="1:10" x14ac:dyDescent="0.25">
      <c r="A6" s="2" t="s">
        <v>41</v>
      </c>
      <c r="B6" s="22">
        <f>G6/F6</f>
        <v>1</v>
      </c>
      <c r="C6" s="22">
        <f>H6/F6</f>
        <v>1</v>
      </c>
      <c r="D6" s="22">
        <f>I6/F6</f>
        <v>0.8571428571428571</v>
      </c>
      <c r="E6" s="3">
        <f>C6-B6</f>
        <v>0</v>
      </c>
      <c r="F6" s="2">
        <v>28</v>
      </c>
      <c r="G6" s="2">
        <v>28</v>
      </c>
      <c r="H6" s="2">
        <v>28</v>
      </c>
      <c r="I6" s="2">
        <v>24</v>
      </c>
    </row>
    <row r="7" spans="1:10" x14ac:dyDescent="0.25">
      <c r="A7" s="2" t="s">
        <v>233</v>
      </c>
      <c r="B7" s="22">
        <f>G7/F7</f>
        <v>1</v>
      </c>
      <c r="C7" s="22">
        <f>H7/F7</f>
        <v>1</v>
      </c>
      <c r="D7" s="22">
        <f>I7/F7</f>
        <v>0</v>
      </c>
      <c r="E7" s="3">
        <f>C7-B7</f>
        <v>0</v>
      </c>
      <c r="F7" s="2">
        <v>4</v>
      </c>
      <c r="G7" s="2">
        <v>4</v>
      </c>
      <c r="H7" s="2">
        <v>4</v>
      </c>
      <c r="I7" s="2">
        <v>0</v>
      </c>
    </row>
    <row r="8" spans="1:10" x14ac:dyDescent="0.25">
      <c r="F8" s="2">
        <f>SUM(F3:F7)</f>
        <v>116</v>
      </c>
      <c r="G8" s="2">
        <f>SUM(G3:G7)</f>
        <v>116</v>
      </c>
      <c r="H8" s="2">
        <f>SUM(H3:H7)</f>
        <v>115</v>
      </c>
      <c r="I8" s="2">
        <f>SUM(I3:I7)</f>
        <v>103</v>
      </c>
      <c r="J8" s="2">
        <f>H8-I8</f>
        <v>12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2"/>
  <sheetViews>
    <sheetView topLeftCell="A3" zoomScale="85" zoomScaleNormal="85" workbookViewId="0">
      <selection activeCell="J20" sqref="J20"/>
    </sheetView>
  </sheetViews>
  <sheetFormatPr defaultRowHeight="14.4" x14ac:dyDescent="0.3"/>
  <cols>
    <col min="1" max="1" width="37" style="93" bestFit="1" customWidth="1"/>
    <col min="2" max="6" width="15.33203125" customWidth="1"/>
    <col min="7" max="7" width="14" bestFit="1" customWidth="1"/>
    <col min="8" max="9" width="12" customWidth="1"/>
    <col min="10" max="10" width="11.33203125" bestFit="1" customWidth="1"/>
    <col min="11" max="11" width="14" bestFit="1" customWidth="1"/>
    <col min="12" max="12" width="10.33203125" bestFit="1" customWidth="1"/>
    <col min="13" max="13" width="11.33203125" bestFit="1" customWidth="1"/>
  </cols>
  <sheetData>
    <row r="1" spans="1:11" x14ac:dyDescent="0.25">
      <c r="A1" s="92" t="s">
        <v>49</v>
      </c>
      <c r="B1" s="1"/>
      <c r="C1" s="1"/>
      <c r="D1" s="1"/>
      <c r="E1" s="1"/>
      <c r="F1" s="1"/>
    </row>
    <row r="2" spans="1:11" x14ac:dyDescent="0.25">
      <c r="A2" s="92"/>
      <c r="B2" s="2" t="s">
        <v>42</v>
      </c>
      <c r="C2" s="2" t="s">
        <v>43</v>
      </c>
      <c r="D2" s="2" t="s">
        <v>45</v>
      </c>
      <c r="E2" s="94" t="s">
        <v>56</v>
      </c>
      <c r="F2" s="21" t="s">
        <v>46</v>
      </c>
      <c r="G2" s="2" t="s">
        <v>42</v>
      </c>
      <c r="H2" s="2" t="s">
        <v>43</v>
      </c>
      <c r="I2" s="2" t="s">
        <v>44</v>
      </c>
    </row>
    <row r="3" spans="1:11" x14ac:dyDescent="0.25">
      <c r="A3" s="93" t="s">
        <v>262</v>
      </c>
      <c r="B3" s="22">
        <f>G3/F3</f>
        <v>1</v>
      </c>
      <c r="C3" s="22">
        <f>H3/F3</f>
        <v>0.83950617283950613</v>
      </c>
      <c r="D3" s="22">
        <f>I3/F3</f>
        <v>0.76543209876543206</v>
      </c>
      <c r="E3" s="95">
        <f>C3-B3</f>
        <v>-0.16049382716049387</v>
      </c>
      <c r="F3" s="2">
        <v>81</v>
      </c>
      <c r="G3" s="2">
        <v>81</v>
      </c>
      <c r="H3" s="2">
        <v>68</v>
      </c>
      <c r="I3" s="2">
        <v>62</v>
      </c>
    </row>
    <row r="4" spans="1:11" x14ac:dyDescent="0.25">
      <c r="A4" s="93" t="s">
        <v>332</v>
      </c>
      <c r="B4" s="22">
        <f t="shared" ref="B4:B10" si="0">G4/F4</f>
        <v>1</v>
      </c>
      <c r="C4" s="22">
        <f t="shared" ref="C4:C10" si="1">H4/F4</f>
        <v>0.5</v>
      </c>
      <c r="D4" s="22">
        <f t="shared" ref="D4:D10" si="2">I4/F4</f>
        <v>0.25</v>
      </c>
      <c r="E4" s="95">
        <f t="shared" ref="E4:E10" si="3">C4-B4</f>
        <v>-0.5</v>
      </c>
      <c r="F4" s="2">
        <v>4</v>
      </c>
      <c r="G4" s="2">
        <v>4</v>
      </c>
      <c r="H4" s="2">
        <v>2</v>
      </c>
      <c r="I4" s="2">
        <v>1</v>
      </c>
    </row>
    <row r="5" spans="1:11" x14ac:dyDescent="0.25">
      <c r="A5" s="93" t="s">
        <v>263</v>
      </c>
      <c r="B5" s="22">
        <f t="shared" si="0"/>
        <v>1</v>
      </c>
      <c r="C5" s="22">
        <f t="shared" si="1"/>
        <v>0.80701754385964908</v>
      </c>
      <c r="D5" s="22">
        <f t="shared" si="2"/>
        <v>0.77192982456140347</v>
      </c>
      <c r="E5" s="95">
        <f t="shared" si="3"/>
        <v>-0.19298245614035092</v>
      </c>
      <c r="F5" s="2">
        <v>57</v>
      </c>
      <c r="G5" s="2">
        <v>57</v>
      </c>
      <c r="H5" s="2">
        <v>46</v>
      </c>
      <c r="I5" s="2">
        <v>44</v>
      </c>
    </row>
    <row r="6" spans="1:11" x14ac:dyDescent="0.25">
      <c r="A6" s="93" t="s">
        <v>264</v>
      </c>
      <c r="B6" s="22">
        <f t="shared" si="0"/>
        <v>1</v>
      </c>
      <c r="C6" s="22">
        <f t="shared" si="1"/>
        <v>0.80555555555555558</v>
      </c>
      <c r="D6" s="22">
        <f t="shared" si="2"/>
        <v>0.80555555555555558</v>
      </c>
      <c r="E6" s="95">
        <f t="shared" si="3"/>
        <v>-0.19444444444444442</v>
      </c>
      <c r="F6" s="2">
        <v>36</v>
      </c>
      <c r="G6" s="2">
        <v>36</v>
      </c>
      <c r="H6" s="2">
        <v>29</v>
      </c>
      <c r="I6" s="2">
        <v>29</v>
      </c>
    </row>
    <row r="7" spans="1:11" x14ac:dyDescent="0.25">
      <c r="A7" s="93" t="s">
        <v>265</v>
      </c>
      <c r="B7" s="22">
        <f t="shared" si="0"/>
        <v>1</v>
      </c>
      <c r="C7" s="22">
        <f t="shared" si="1"/>
        <v>0.44827586206896552</v>
      </c>
      <c r="D7" s="22">
        <f t="shared" si="2"/>
        <v>0.33333333333333331</v>
      </c>
      <c r="E7" s="95">
        <f t="shared" si="3"/>
        <v>-0.55172413793103448</v>
      </c>
      <c r="F7" s="2">
        <v>87</v>
      </c>
      <c r="G7" s="2">
        <v>87</v>
      </c>
      <c r="H7" s="2">
        <v>39</v>
      </c>
      <c r="I7" s="2">
        <v>29</v>
      </c>
    </row>
    <row r="8" spans="1:11" x14ac:dyDescent="0.25">
      <c r="A8" s="93" t="s">
        <v>266</v>
      </c>
      <c r="B8" s="22">
        <f t="shared" si="0"/>
        <v>1</v>
      </c>
      <c r="C8" s="22">
        <f t="shared" si="1"/>
        <v>1</v>
      </c>
      <c r="D8" s="22">
        <f t="shared" si="2"/>
        <v>1</v>
      </c>
      <c r="E8" s="95">
        <f t="shared" si="3"/>
        <v>0</v>
      </c>
      <c r="F8" s="2">
        <v>2</v>
      </c>
      <c r="G8" s="2">
        <v>2</v>
      </c>
      <c r="H8" s="2">
        <v>2</v>
      </c>
      <c r="I8" s="2">
        <v>2</v>
      </c>
    </row>
    <row r="9" spans="1:11" x14ac:dyDescent="0.25">
      <c r="A9" s="93" t="s">
        <v>267</v>
      </c>
      <c r="B9" s="22">
        <f t="shared" si="0"/>
        <v>1</v>
      </c>
      <c r="C9" s="22">
        <f t="shared" si="1"/>
        <v>0.98181818181818181</v>
      </c>
      <c r="D9" s="22">
        <f t="shared" si="2"/>
        <v>0.98181818181818181</v>
      </c>
      <c r="E9" s="95">
        <f t="shared" si="3"/>
        <v>-1.8181818181818188E-2</v>
      </c>
      <c r="F9" s="2">
        <v>55</v>
      </c>
      <c r="G9" s="2">
        <v>55</v>
      </c>
      <c r="H9" s="2">
        <v>54</v>
      </c>
      <c r="I9" s="2">
        <v>54</v>
      </c>
    </row>
    <row r="10" spans="1:11" x14ac:dyDescent="0.25">
      <c r="A10" s="93" t="s">
        <v>268</v>
      </c>
      <c r="B10" s="22">
        <f t="shared" si="0"/>
        <v>1</v>
      </c>
      <c r="C10" s="22">
        <f t="shared" si="1"/>
        <v>1</v>
      </c>
      <c r="D10" s="22">
        <f t="shared" si="2"/>
        <v>1</v>
      </c>
      <c r="E10" s="95">
        <f t="shared" si="3"/>
        <v>0</v>
      </c>
      <c r="F10" s="2">
        <v>9</v>
      </c>
      <c r="G10" s="2">
        <v>9</v>
      </c>
      <c r="H10" s="2">
        <v>9</v>
      </c>
      <c r="I10" s="2">
        <v>9</v>
      </c>
    </row>
    <row r="11" spans="1:11" x14ac:dyDescent="0.25">
      <c r="B11" s="22"/>
      <c r="C11" s="22"/>
      <c r="D11" s="22"/>
      <c r="E11" s="3"/>
      <c r="F11" s="2"/>
      <c r="G11" s="2"/>
      <c r="H11" s="2"/>
      <c r="I11" s="2"/>
    </row>
    <row r="12" spans="1:11" x14ac:dyDescent="0.25">
      <c r="F12" s="2">
        <f>SUM(F3:F11)</f>
        <v>331</v>
      </c>
      <c r="G12" s="2">
        <f>SUM(G3:G11)</f>
        <v>331</v>
      </c>
      <c r="H12" s="2">
        <f>SUM(H3:H11)</f>
        <v>249</v>
      </c>
      <c r="I12" s="2">
        <f>SUM(I3:I11)</f>
        <v>230</v>
      </c>
      <c r="J12" s="2">
        <f>H12-I12</f>
        <v>19</v>
      </c>
      <c r="K12" t="s">
        <v>234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1"/>
  <sheetViews>
    <sheetView workbookViewId="0">
      <selection activeCell="F26" sqref="F26"/>
    </sheetView>
  </sheetViews>
  <sheetFormatPr defaultRowHeight="14.4" x14ac:dyDescent="0.3"/>
  <cols>
    <col min="1" max="1" width="15.33203125" bestFit="1" customWidth="1"/>
    <col min="2" max="6" width="15.33203125" customWidth="1"/>
    <col min="7" max="7" width="14" bestFit="1" customWidth="1"/>
    <col min="8" max="9" width="12" customWidth="1"/>
    <col min="10" max="10" width="11.33203125" bestFit="1" customWidth="1"/>
    <col min="11" max="11" width="14" bestFit="1" customWidth="1"/>
    <col min="12" max="12" width="10.33203125" bestFit="1" customWidth="1"/>
    <col min="13" max="13" width="11.33203125" bestFit="1" customWidth="1"/>
  </cols>
  <sheetData>
    <row r="1" spans="1:9" x14ac:dyDescent="0.25">
      <c r="A1" s="1" t="s">
        <v>51</v>
      </c>
      <c r="B1" s="1"/>
      <c r="C1" s="1"/>
      <c r="D1" s="1"/>
      <c r="E1" s="1"/>
      <c r="F1" s="1"/>
    </row>
    <row r="2" spans="1:9" x14ac:dyDescent="0.25">
      <c r="A2" s="20"/>
      <c r="B2" s="2" t="s">
        <v>42</v>
      </c>
      <c r="C2" s="2" t="s">
        <v>43</v>
      </c>
      <c r="D2" s="2" t="s">
        <v>45</v>
      </c>
      <c r="E2" s="2" t="s">
        <v>56</v>
      </c>
      <c r="F2" s="21" t="s">
        <v>46</v>
      </c>
      <c r="G2" s="2" t="s">
        <v>42</v>
      </c>
      <c r="H2" s="2" t="s">
        <v>43</v>
      </c>
      <c r="I2" s="2" t="s">
        <v>44</v>
      </c>
    </row>
    <row r="3" spans="1:9" x14ac:dyDescent="0.25">
      <c r="A3" s="2" t="s">
        <v>269</v>
      </c>
      <c r="B3" s="22">
        <f t="shared" ref="B3:B9" si="0">G3/F3</f>
        <v>1</v>
      </c>
      <c r="C3" s="22">
        <f t="shared" ref="C3:C9" si="1">H3/F3</f>
        <v>0.5</v>
      </c>
      <c r="D3" s="22">
        <f t="shared" ref="D3:D9" si="2">I3/F3</f>
        <v>0.375</v>
      </c>
      <c r="E3" s="3">
        <f>C3-B3</f>
        <v>-0.5</v>
      </c>
      <c r="F3" s="2">
        <v>8</v>
      </c>
      <c r="G3" s="2">
        <v>8</v>
      </c>
      <c r="H3" s="2">
        <v>4</v>
      </c>
      <c r="I3" s="2">
        <v>3</v>
      </c>
    </row>
    <row r="4" spans="1:9" x14ac:dyDescent="0.25">
      <c r="A4" s="2" t="s">
        <v>270</v>
      </c>
      <c r="B4" s="22">
        <f t="shared" si="0"/>
        <v>1</v>
      </c>
      <c r="C4" s="22">
        <f t="shared" si="1"/>
        <v>0.47368421052631576</v>
      </c>
      <c r="D4" s="22">
        <f t="shared" si="2"/>
        <v>0.47368421052631576</v>
      </c>
      <c r="E4" s="3">
        <f t="shared" ref="E4:E9" si="3">C4-B4</f>
        <v>-0.52631578947368429</v>
      </c>
      <c r="F4" s="2">
        <v>19</v>
      </c>
      <c r="G4" s="2">
        <v>19</v>
      </c>
      <c r="H4" s="2">
        <v>9</v>
      </c>
      <c r="I4" s="2">
        <v>9</v>
      </c>
    </row>
    <row r="5" spans="1:9" x14ac:dyDescent="0.25">
      <c r="A5" s="2" t="s">
        <v>271</v>
      </c>
      <c r="B5" s="22">
        <f t="shared" si="0"/>
        <v>1</v>
      </c>
      <c r="C5" s="22">
        <f t="shared" si="1"/>
        <v>0.7142857142857143</v>
      </c>
      <c r="D5" s="22">
        <f t="shared" si="2"/>
        <v>0.6428571428571429</v>
      </c>
      <c r="E5" s="3">
        <f t="shared" si="3"/>
        <v>-0.2857142857142857</v>
      </c>
      <c r="F5" s="2">
        <v>14</v>
      </c>
      <c r="G5" s="2">
        <v>14</v>
      </c>
      <c r="H5" s="2">
        <v>10</v>
      </c>
      <c r="I5" s="2">
        <v>9</v>
      </c>
    </row>
    <row r="6" spans="1:9" x14ac:dyDescent="0.25">
      <c r="A6" s="2" t="s">
        <v>272</v>
      </c>
      <c r="B6" s="22">
        <f t="shared" si="0"/>
        <v>1</v>
      </c>
      <c r="C6" s="22">
        <f t="shared" si="1"/>
        <v>0</v>
      </c>
      <c r="D6" s="22">
        <f t="shared" si="2"/>
        <v>0</v>
      </c>
      <c r="E6" s="3">
        <f>C6-B6</f>
        <v>-1</v>
      </c>
      <c r="F6" s="2">
        <v>1</v>
      </c>
      <c r="G6" s="2">
        <v>1</v>
      </c>
      <c r="H6" s="2">
        <v>0</v>
      </c>
      <c r="I6" s="2">
        <v>0</v>
      </c>
    </row>
    <row r="7" spans="1:9" x14ac:dyDescent="0.25">
      <c r="A7" s="2" t="s">
        <v>273</v>
      </c>
      <c r="B7" s="22">
        <f t="shared" si="0"/>
        <v>1</v>
      </c>
      <c r="C7" s="22">
        <f t="shared" si="1"/>
        <v>0.68181818181818177</v>
      </c>
      <c r="D7" s="22">
        <f t="shared" si="2"/>
        <v>0.68181818181818177</v>
      </c>
      <c r="E7" s="3">
        <f>C7-B7</f>
        <v>-0.31818181818181823</v>
      </c>
      <c r="F7" s="2">
        <v>22</v>
      </c>
      <c r="G7" s="2">
        <v>22</v>
      </c>
      <c r="H7" s="2">
        <v>15</v>
      </c>
      <c r="I7" s="2">
        <v>15</v>
      </c>
    </row>
    <row r="8" spans="1:9" x14ac:dyDescent="0.25">
      <c r="A8" s="2" t="s">
        <v>274</v>
      </c>
      <c r="B8" s="22">
        <f t="shared" si="0"/>
        <v>1</v>
      </c>
      <c r="C8" s="22">
        <f t="shared" si="1"/>
        <v>0.90909090909090906</v>
      </c>
      <c r="D8" s="22">
        <f t="shared" si="2"/>
        <v>0.72727272727272729</v>
      </c>
      <c r="E8" s="3">
        <f t="shared" si="3"/>
        <v>-9.0909090909090939E-2</v>
      </c>
      <c r="F8" s="2">
        <v>22</v>
      </c>
      <c r="G8" s="2">
        <v>22</v>
      </c>
      <c r="H8" s="2">
        <v>20</v>
      </c>
      <c r="I8" s="2">
        <v>16</v>
      </c>
    </row>
    <row r="9" spans="1:9" x14ac:dyDescent="0.25">
      <c r="A9" s="2" t="s">
        <v>263</v>
      </c>
      <c r="B9" s="22">
        <f t="shared" si="0"/>
        <v>1</v>
      </c>
      <c r="C9" s="22">
        <f t="shared" si="1"/>
        <v>0.42307692307692307</v>
      </c>
      <c r="D9" s="22">
        <f t="shared" si="2"/>
        <v>0.42307692307692307</v>
      </c>
      <c r="E9" s="3">
        <f t="shared" si="3"/>
        <v>-0.57692307692307687</v>
      </c>
      <c r="F9" s="2">
        <v>26</v>
      </c>
      <c r="G9" s="2">
        <v>26</v>
      </c>
      <c r="H9" s="2">
        <v>11</v>
      </c>
      <c r="I9" s="2">
        <v>11</v>
      </c>
    </row>
    <row r="10" spans="1:9" x14ac:dyDescent="0.25">
      <c r="F10" s="2">
        <f>SUM(F3:F9)</f>
        <v>112</v>
      </c>
      <c r="G10" s="2">
        <f>SUM(G3:G9)</f>
        <v>112</v>
      </c>
      <c r="H10" s="2">
        <f>SUM(H3:H9)</f>
        <v>69</v>
      </c>
      <c r="I10" s="2">
        <f>SUM(I3:I9)</f>
        <v>63</v>
      </c>
    </row>
    <row r="11" spans="1:9" x14ac:dyDescent="0.25">
      <c r="F11" s="2"/>
      <c r="G11" s="2"/>
      <c r="H11" s="2"/>
      <c r="I11" s="2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4"/>
  <sheetViews>
    <sheetView workbookViewId="0">
      <selection activeCell="F26" sqref="F26"/>
    </sheetView>
  </sheetViews>
  <sheetFormatPr defaultRowHeight="14.4" x14ac:dyDescent="0.3"/>
  <cols>
    <col min="1" max="1" width="36" customWidth="1"/>
    <col min="2" max="5" width="15.33203125" customWidth="1"/>
    <col min="6" max="6" width="17.6640625" bestFit="1" customWidth="1"/>
    <col min="7" max="7" width="14.5546875" bestFit="1" customWidth="1"/>
    <col min="8" max="8" width="12.5546875" customWidth="1"/>
    <col min="9" max="9" width="9.6640625" bestFit="1" customWidth="1"/>
    <col min="10" max="10" width="11.33203125" bestFit="1" customWidth="1"/>
    <col min="11" max="11" width="14" bestFit="1" customWidth="1"/>
    <col min="12" max="12" width="10.33203125" bestFit="1" customWidth="1"/>
    <col min="13" max="13" width="11.33203125" bestFit="1" customWidth="1"/>
  </cols>
  <sheetData>
    <row r="1" spans="1:10" ht="15" x14ac:dyDescent="0.25">
      <c r="A1" s="1" t="s">
        <v>50</v>
      </c>
      <c r="B1" s="1"/>
      <c r="C1" s="1"/>
      <c r="D1" s="1"/>
      <c r="E1" s="1"/>
      <c r="F1" s="1"/>
    </row>
    <row r="2" spans="1:10" ht="15" x14ac:dyDescent="0.25">
      <c r="A2" s="20"/>
      <c r="B2" s="2" t="s">
        <v>53</v>
      </c>
      <c r="C2" s="2" t="s">
        <v>54</v>
      </c>
      <c r="D2" s="2" t="s">
        <v>55</v>
      </c>
      <c r="E2" s="2" t="s">
        <v>56</v>
      </c>
      <c r="F2" s="21" t="s">
        <v>52</v>
      </c>
      <c r="G2" s="2" t="s">
        <v>53</v>
      </c>
      <c r="H2" s="2" t="s">
        <v>54</v>
      </c>
      <c r="I2" s="2" t="s">
        <v>55</v>
      </c>
    </row>
    <row r="3" spans="1:10" ht="15" x14ac:dyDescent="0.25">
      <c r="A3" s="93" t="s">
        <v>276</v>
      </c>
      <c r="B3" s="22">
        <f t="shared" ref="B3:B11" si="0">G3/F3</f>
        <v>1</v>
      </c>
      <c r="C3" s="22">
        <f t="shared" ref="C3:C8" si="1">H3/F3</f>
        <v>0.76923076923076927</v>
      </c>
      <c r="D3" s="22">
        <f t="shared" ref="D3:D8" si="2">I3/F3</f>
        <v>0.76923076923076927</v>
      </c>
      <c r="E3" s="3">
        <f t="shared" ref="E3:E11" si="3">C3-B3</f>
        <v>-0.23076923076923073</v>
      </c>
      <c r="F3">
        <v>13</v>
      </c>
      <c r="G3">
        <v>13</v>
      </c>
      <c r="H3">
        <v>10</v>
      </c>
      <c r="I3" s="2">
        <v>10</v>
      </c>
    </row>
    <row r="4" spans="1:10" ht="15" x14ac:dyDescent="0.25">
      <c r="A4" s="93" t="s">
        <v>279</v>
      </c>
      <c r="B4" s="22">
        <f t="shared" si="0"/>
        <v>1</v>
      </c>
      <c r="C4" s="22">
        <f t="shared" si="1"/>
        <v>1</v>
      </c>
      <c r="D4" s="22">
        <f t="shared" si="2"/>
        <v>1</v>
      </c>
      <c r="E4" s="3">
        <f t="shared" si="3"/>
        <v>0</v>
      </c>
      <c r="F4">
        <v>5</v>
      </c>
      <c r="G4">
        <v>5</v>
      </c>
      <c r="H4">
        <v>5</v>
      </c>
      <c r="I4" s="2">
        <v>5</v>
      </c>
    </row>
    <row r="5" spans="1:10" ht="15" x14ac:dyDescent="0.25">
      <c r="A5" s="93" t="s">
        <v>277</v>
      </c>
      <c r="B5" s="22">
        <f t="shared" si="0"/>
        <v>1</v>
      </c>
      <c r="C5" s="22">
        <f t="shared" si="1"/>
        <v>0.2857142857142857</v>
      </c>
      <c r="D5" s="22">
        <f t="shared" si="2"/>
        <v>0.2857142857142857</v>
      </c>
      <c r="E5" s="3">
        <f t="shared" si="3"/>
        <v>-0.7142857142857143</v>
      </c>
      <c r="F5">
        <v>42</v>
      </c>
      <c r="G5">
        <v>42</v>
      </c>
      <c r="H5">
        <v>12</v>
      </c>
      <c r="I5" s="2">
        <v>12</v>
      </c>
    </row>
    <row r="6" spans="1:10" ht="15" x14ac:dyDescent="0.25">
      <c r="A6" s="93" t="s">
        <v>41</v>
      </c>
      <c r="B6" s="22">
        <f t="shared" si="0"/>
        <v>1</v>
      </c>
      <c r="C6" s="22">
        <f t="shared" si="1"/>
        <v>0.45</v>
      </c>
      <c r="D6" s="22">
        <f t="shared" si="2"/>
        <v>0.45</v>
      </c>
      <c r="E6" s="3">
        <f t="shared" si="3"/>
        <v>-0.55000000000000004</v>
      </c>
      <c r="F6">
        <v>20</v>
      </c>
      <c r="G6">
        <v>20</v>
      </c>
      <c r="H6">
        <v>9</v>
      </c>
      <c r="I6" s="2">
        <v>9</v>
      </c>
    </row>
    <row r="7" spans="1:10" ht="15" x14ac:dyDescent="0.25">
      <c r="A7" s="93" t="s">
        <v>233</v>
      </c>
      <c r="B7" s="22">
        <f t="shared" si="0"/>
        <v>1</v>
      </c>
      <c r="C7" s="22">
        <f t="shared" si="1"/>
        <v>0</v>
      </c>
      <c r="D7" s="22">
        <f t="shared" si="2"/>
        <v>0</v>
      </c>
      <c r="E7" s="3">
        <f t="shared" si="3"/>
        <v>-1</v>
      </c>
      <c r="F7">
        <v>19</v>
      </c>
      <c r="G7">
        <v>19</v>
      </c>
      <c r="H7">
        <v>0</v>
      </c>
      <c r="I7" s="2">
        <v>0</v>
      </c>
    </row>
    <row r="8" spans="1:10" ht="15" x14ac:dyDescent="0.25">
      <c r="A8" s="93" t="s">
        <v>278</v>
      </c>
      <c r="B8" s="22">
        <f t="shared" si="0"/>
        <v>1</v>
      </c>
      <c r="C8" s="22">
        <f t="shared" si="1"/>
        <v>0</v>
      </c>
      <c r="D8" s="22">
        <f t="shared" si="2"/>
        <v>0</v>
      </c>
      <c r="E8" s="3">
        <f t="shared" si="3"/>
        <v>-1</v>
      </c>
      <c r="F8">
        <v>5</v>
      </c>
      <c r="G8">
        <v>5</v>
      </c>
      <c r="H8">
        <v>0</v>
      </c>
      <c r="I8" s="2">
        <v>0</v>
      </c>
    </row>
    <row r="9" spans="1:10" ht="15" x14ac:dyDescent="0.25">
      <c r="A9" s="93" t="s">
        <v>281</v>
      </c>
      <c r="B9" s="22">
        <f t="shared" si="0"/>
        <v>1</v>
      </c>
      <c r="C9" s="22">
        <f>H9/F9</f>
        <v>0</v>
      </c>
      <c r="D9" s="22">
        <f>I9/F9</f>
        <v>0</v>
      </c>
      <c r="E9" s="3">
        <f t="shared" si="3"/>
        <v>-1</v>
      </c>
      <c r="F9">
        <v>1</v>
      </c>
      <c r="G9">
        <v>1</v>
      </c>
      <c r="H9">
        <v>0</v>
      </c>
      <c r="I9" s="2">
        <v>0</v>
      </c>
    </row>
    <row r="10" spans="1:10" ht="15" x14ac:dyDescent="0.25">
      <c r="A10" s="93" t="s">
        <v>282</v>
      </c>
      <c r="B10" s="22">
        <f t="shared" si="0"/>
        <v>1</v>
      </c>
      <c r="C10" s="22">
        <f>H10/F10</f>
        <v>0</v>
      </c>
      <c r="D10" s="22">
        <f>I10/F10</f>
        <v>0</v>
      </c>
      <c r="E10" s="3">
        <f t="shared" si="3"/>
        <v>-1</v>
      </c>
      <c r="F10">
        <v>1</v>
      </c>
      <c r="G10">
        <v>1</v>
      </c>
      <c r="H10">
        <v>0</v>
      </c>
      <c r="I10" s="2">
        <v>0</v>
      </c>
    </row>
    <row r="11" spans="1:10" x14ac:dyDescent="0.3">
      <c r="A11" s="93" t="s">
        <v>283</v>
      </c>
      <c r="B11" s="22">
        <f t="shared" si="0"/>
        <v>1</v>
      </c>
      <c r="C11" s="22">
        <f>H11/F11</f>
        <v>0</v>
      </c>
      <c r="D11" s="22">
        <f>I11/F11</f>
        <v>0</v>
      </c>
      <c r="E11" s="3">
        <f t="shared" si="3"/>
        <v>-1</v>
      </c>
      <c r="F11">
        <v>1</v>
      </c>
      <c r="G11">
        <v>1</v>
      </c>
      <c r="H11">
        <v>0</v>
      </c>
      <c r="I11" s="2">
        <v>0</v>
      </c>
    </row>
    <row r="12" spans="1:10" ht="15" x14ac:dyDescent="0.25">
      <c r="F12" s="2">
        <f>SUM(F3:F11)</f>
        <v>107</v>
      </c>
      <c r="G12" s="2">
        <f>SUM(G3:G11)</f>
        <v>107</v>
      </c>
      <c r="H12" s="2">
        <f>SUM(H3:H11)</f>
        <v>36</v>
      </c>
      <c r="I12" s="2">
        <f>SUM(I3:I11)</f>
        <v>36</v>
      </c>
      <c r="J12" s="2">
        <f>G12-H12</f>
        <v>71</v>
      </c>
    </row>
    <row r="13" spans="1:10" ht="15" x14ac:dyDescent="0.25">
      <c r="F13" s="2"/>
      <c r="G13" s="2"/>
      <c r="H13" s="2"/>
      <c r="I13" s="2">
        <f>G12-H12</f>
        <v>71</v>
      </c>
    </row>
    <row r="14" spans="1:10" ht="15" x14ac:dyDescent="0.25">
      <c r="H14" s="4">
        <f>H12/F12</f>
        <v>0.3364485981308411</v>
      </c>
      <c r="I14" t="s">
        <v>280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Dashboard</vt:lpstr>
      <vt:lpstr>A</vt:lpstr>
      <vt:lpstr>B </vt:lpstr>
      <vt:lpstr>C</vt:lpstr>
      <vt:lpstr>D</vt:lpstr>
      <vt:lpstr>E</vt:lpstr>
      <vt:lpstr>F</vt:lpstr>
      <vt:lpstr>G</vt:lpstr>
      <vt:lpstr>H</vt:lpstr>
      <vt:lpstr>I.</vt:lpstr>
      <vt:lpstr>J</vt:lpstr>
      <vt:lpstr>K - CASH FLOW S-Curve</vt:lpstr>
      <vt:lpstr>K</vt:lpstr>
      <vt:lpstr>Ix</vt:lpstr>
      <vt:lpstr>Kx</vt:lpstr>
      <vt:lpstr>Data</vt:lpstr>
      <vt:lpstr>Dashboard!Print_Area</vt:lpstr>
      <vt:lpstr>'K - CASH FLOW S-Curve'!Print_Area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Ronaldo Garcia</cp:lastModifiedBy>
  <cp:lastPrinted>2020-05-30T08:07:28Z</cp:lastPrinted>
  <dcterms:created xsi:type="dcterms:W3CDTF">2017-11-11T12:51:32Z</dcterms:created>
  <dcterms:modified xsi:type="dcterms:W3CDTF">2020-05-31T09:00:35Z</dcterms:modified>
</cp:coreProperties>
</file>