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B8E955C7-92B9-4428-B366-3A2EF9DF1B51}" xr6:coauthVersionLast="45" xr6:coauthVersionMax="45" xr10:uidLastSave="{00000000-0000-0000-0000-000000000000}"/>
  <bookViews>
    <workbookView xWindow="-120" yWindow="-120" windowWidth="20730" windowHeight="11160" tabRatio="818" activeTab="6" xr2:uid="{00000000-000D-0000-FFFF-FFFF00000000}"/>
  </bookViews>
  <sheets>
    <sheet name="Start-Up Plan " sheetId="1" r:id="rId1"/>
    <sheet name="Payslip Book" sheetId="3" r:id="rId2"/>
    <sheet name="Menu" sheetId="4" r:id="rId3"/>
    <sheet name="Income statement " sheetId="2" r:id="rId4"/>
    <sheet name="Capex" sheetId="5" r:id="rId5"/>
    <sheet name="Cash flow Statement" sheetId="7" r:id="rId6"/>
    <sheet name="Balance sheet " sheetId="8" r:id="rId7"/>
    <sheet name="Presentations and Analyis " sheetId="9" r:id="rId8"/>
    <sheet name="Sheet10" sheetId="10" r:id="rId9"/>
  </sheets>
  <calcPr calcId="181029"/>
</workbook>
</file>

<file path=xl/calcChain.xml><?xml version="1.0" encoding="utf-8"?>
<calcChain xmlns="http://schemas.openxmlformats.org/spreadsheetml/2006/main">
  <c r="B58" i="2" l="1"/>
  <c r="D35" i="8" l="1"/>
  <c r="E35" i="8" s="1"/>
  <c r="F35" i="8" s="1"/>
  <c r="G35" i="8" s="1"/>
  <c r="F52" i="2"/>
  <c r="D52" i="2"/>
  <c r="E32" i="3"/>
  <c r="C52" i="2" s="1"/>
  <c r="E49" i="3"/>
  <c r="E66" i="3"/>
  <c r="E52" i="2" s="1"/>
  <c r="E83" i="3"/>
  <c r="E16" i="3"/>
  <c r="B52" i="2" s="1"/>
  <c r="B13" i="8" l="1"/>
  <c r="B14" i="8"/>
  <c r="B15" i="8"/>
  <c r="B29" i="8"/>
  <c r="B24" i="7" l="1"/>
  <c r="E3" i="1"/>
  <c r="U4" i="4" l="1"/>
  <c r="Q4" i="4"/>
  <c r="M4" i="4"/>
  <c r="I4" i="4"/>
  <c r="E4" i="4"/>
  <c r="C24" i="7"/>
  <c r="D24" i="7"/>
  <c r="E24" i="7"/>
  <c r="F24" i="7"/>
  <c r="D89" i="1"/>
  <c r="E89" i="1" s="1"/>
  <c r="D5" i="1"/>
  <c r="C53" i="8" l="1"/>
  <c r="B21" i="7" s="1"/>
  <c r="G128" i="5"/>
  <c r="F128" i="5"/>
  <c r="G125" i="5"/>
  <c r="G123" i="5"/>
  <c r="G122" i="5"/>
  <c r="F122" i="5"/>
  <c r="F123" i="5"/>
  <c r="E123" i="5"/>
  <c r="E122" i="5"/>
  <c r="D115" i="5"/>
  <c r="E115" i="5"/>
  <c r="F115" i="5"/>
  <c r="G115" i="5"/>
  <c r="G121" i="5"/>
  <c r="F121" i="5"/>
  <c r="G117" i="5"/>
  <c r="E114" i="5"/>
  <c r="D114" i="5"/>
  <c r="F114" i="5"/>
  <c r="G114" i="5"/>
  <c r="G113" i="5"/>
  <c r="F113" i="5"/>
  <c r="E113" i="5"/>
  <c r="G110" i="5"/>
  <c r="G105" i="5"/>
  <c r="F105" i="5"/>
  <c r="E105" i="5"/>
  <c r="G101" i="5"/>
  <c r="F101" i="5"/>
  <c r="E101" i="5"/>
  <c r="G91" i="5"/>
  <c r="E91" i="5"/>
  <c r="F87" i="5"/>
  <c r="E87" i="5"/>
  <c r="G87" i="5"/>
  <c r="D88" i="5"/>
  <c r="E88" i="5"/>
  <c r="F88" i="5"/>
  <c r="G88" i="5"/>
  <c r="D89" i="5"/>
  <c r="E89" i="5"/>
  <c r="F89" i="5"/>
  <c r="G89" i="5"/>
  <c r="G82" i="5"/>
  <c r="G81" i="5"/>
  <c r="G80" i="5"/>
  <c r="F80" i="5"/>
  <c r="F81" i="5"/>
  <c r="F82" i="5"/>
  <c r="E82" i="5"/>
  <c r="E81" i="5"/>
  <c r="E80" i="5"/>
  <c r="F71" i="5"/>
  <c r="G71" i="5"/>
  <c r="E71" i="5"/>
  <c r="D71" i="5"/>
  <c r="C71" i="5"/>
  <c r="D65" i="5"/>
  <c r="C16" i="7" s="1"/>
  <c r="E65" i="5"/>
  <c r="D16" i="7" s="1"/>
  <c r="F65" i="5"/>
  <c r="E16" i="7" s="1"/>
  <c r="G65" i="5"/>
  <c r="F16" i="7" s="1"/>
  <c r="D73" i="1"/>
  <c r="C50" i="5" l="1"/>
  <c r="E116" i="5" s="1"/>
  <c r="E73" i="1"/>
  <c r="D53" i="8"/>
  <c r="C27" i="8"/>
  <c r="C55" i="8" s="1"/>
  <c r="B70" i="2" s="1"/>
  <c r="C116" i="5"/>
  <c r="F116" i="5"/>
  <c r="D116" i="5"/>
  <c r="G116" i="5"/>
  <c r="C58" i="2"/>
  <c r="D58" i="2" s="1"/>
  <c r="E58" i="2" s="1"/>
  <c r="F58" i="2" s="1"/>
  <c r="U5" i="4"/>
  <c r="U6" i="4"/>
  <c r="U7" i="4"/>
  <c r="U8" i="4"/>
  <c r="U9" i="4"/>
  <c r="U10" i="4"/>
  <c r="U13" i="4"/>
  <c r="U14" i="4"/>
  <c r="U15" i="4"/>
  <c r="U16" i="4"/>
  <c r="U17" i="4"/>
  <c r="U18" i="4"/>
  <c r="U19" i="4"/>
  <c r="U20" i="4"/>
  <c r="U21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9" i="4"/>
  <c r="U40" i="4"/>
  <c r="U41" i="4"/>
  <c r="U42" i="4"/>
  <c r="U43" i="4"/>
  <c r="U44" i="4"/>
  <c r="U45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Q5" i="4"/>
  <c r="Q6" i="4"/>
  <c r="Q7" i="4"/>
  <c r="Q8" i="4"/>
  <c r="Q9" i="4"/>
  <c r="Q10" i="4"/>
  <c r="Q13" i="4"/>
  <c r="Q14" i="4"/>
  <c r="Q15" i="4"/>
  <c r="Q16" i="4"/>
  <c r="Q17" i="4"/>
  <c r="Q18" i="4"/>
  <c r="Q19" i="4"/>
  <c r="Q20" i="4"/>
  <c r="Q21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9" i="4"/>
  <c r="Q40" i="4"/>
  <c r="Q41" i="4"/>
  <c r="Q42" i="4"/>
  <c r="Q43" i="4"/>
  <c r="Q44" i="4"/>
  <c r="Q45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M5" i="4"/>
  <c r="M6" i="4"/>
  <c r="M7" i="4"/>
  <c r="M8" i="4"/>
  <c r="M9" i="4"/>
  <c r="M10" i="4"/>
  <c r="M13" i="4"/>
  <c r="M14" i="4"/>
  <c r="M15" i="4"/>
  <c r="M16" i="4"/>
  <c r="M17" i="4"/>
  <c r="M18" i="4"/>
  <c r="M19" i="4"/>
  <c r="M20" i="4"/>
  <c r="M21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9" i="4"/>
  <c r="M40" i="4"/>
  <c r="M41" i="4"/>
  <c r="M42" i="4"/>
  <c r="M43" i="4"/>
  <c r="M44" i="4"/>
  <c r="M45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I5" i="4"/>
  <c r="I6" i="4"/>
  <c r="I7" i="4"/>
  <c r="I8" i="4"/>
  <c r="I9" i="4"/>
  <c r="I10" i="4"/>
  <c r="I13" i="4"/>
  <c r="I14" i="4"/>
  <c r="I15" i="4"/>
  <c r="I16" i="4"/>
  <c r="I17" i="4"/>
  <c r="I18" i="4"/>
  <c r="I19" i="4"/>
  <c r="I20" i="4"/>
  <c r="I21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9" i="4"/>
  <c r="I40" i="4"/>
  <c r="I41" i="4"/>
  <c r="I42" i="4"/>
  <c r="I43" i="4"/>
  <c r="I44" i="4"/>
  <c r="I45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E5" i="4"/>
  <c r="E6" i="4"/>
  <c r="E7" i="4"/>
  <c r="E8" i="4"/>
  <c r="E9" i="4"/>
  <c r="E10" i="4"/>
  <c r="E13" i="4"/>
  <c r="E14" i="4"/>
  <c r="E15" i="4"/>
  <c r="E16" i="4"/>
  <c r="E17" i="4"/>
  <c r="E18" i="4"/>
  <c r="E19" i="4"/>
  <c r="E20" i="4"/>
  <c r="E21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9" i="4"/>
  <c r="E40" i="4"/>
  <c r="E41" i="4"/>
  <c r="E42" i="4"/>
  <c r="E43" i="4"/>
  <c r="E44" i="4"/>
  <c r="E45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H82" i="3"/>
  <c r="H81" i="3"/>
  <c r="H80" i="3"/>
  <c r="H79" i="3"/>
  <c r="H78" i="3"/>
  <c r="H77" i="3"/>
  <c r="H76" i="3"/>
  <c r="H75" i="3"/>
  <c r="H74" i="3"/>
  <c r="H73" i="3"/>
  <c r="D73" i="3"/>
  <c r="H72" i="3"/>
  <c r="H65" i="3"/>
  <c r="H64" i="3"/>
  <c r="H63" i="3"/>
  <c r="H62" i="3"/>
  <c r="H61" i="3"/>
  <c r="H60" i="3"/>
  <c r="H59" i="3"/>
  <c r="H58" i="3"/>
  <c r="H57" i="3"/>
  <c r="H56" i="3"/>
  <c r="D56" i="3"/>
  <c r="H55" i="3"/>
  <c r="H48" i="3"/>
  <c r="H47" i="3"/>
  <c r="H46" i="3"/>
  <c r="H45" i="3"/>
  <c r="H44" i="3"/>
  <c r="H43" i="3"/>
  <c r="H42" i="3"/>
  <c r="H41" i="3"/>
  <c r="H40" i="3"/>
  <c r="H39" i="3"/>
  <c r="D39" i="3"/>
  <c r="H38" i="3"/>
  <c r="B31" i="3"/>
  <c r="B48" i="3" s="1"/>
  <c r="D48" i="3" s="1"/>
  <c r="B22" i="3"/>
  <c r="D22" i="3" s="1"/>
  <c r="B23" i="3"/>
  <c r="B40" i="3" s="1"/>
  <c r="B57" i="3" s="1"/>
  <c r="B24" i="3"/>
  <c r="B41" i="3" s="1"/>
  <c r="D41" i="3" s="1"/>
  <c r="B25" i="3"/>
  <c r="B42" i="3" s="1"/>
  <c r="D42" i="3" s="1"/>
  <c r="B26" i="3"/>
  <c r="B43" i="3" s="1"/>
  <c r="D43" i="3" s="1"/>
  <c r="B27" i="3"/>
  <c r="B44" i="3" s="1"/>
  <c r="D44" i="3" s="1"/>
  <c r="B28" i="3"/>
  <c r="B45" i="3" s="1"/>
  <c r="D45" i="3" s="1"/>
  <c r="B29" i="3"/>
  <c r="B46" i="3" s="1"/>
  <c r="D46" i="3" s="1"/>
  <c r="B30" i="3"/>
  <c r="B47" i="3" s="1"/>
  <c r="D47" i="3" s="1"/>
  <c r="D31" i="3"/>
  <c r="B21" i="3"/>
  <c r="B38" i="3" s="1"/>
  <c r="D38" i="3" s="1"/>
  <c r="H31" i="3"/>
  <c r="H30" i="3"/>
  <c r="D30" i="3"/>
  <c r="H29" i="3"/>
  <c r="D29" i="3"/>
  <c r="H28" i="3"/>
  <c r="D28" i="3"/>
  <c r="H27" i="3"/>
  <c r="D27" i="3"/>
  <c r="H26" i="3"/>
  <c r="H25" i="3"/>
  <c r="H24" i="3"/>
  <c r="D24" i="3"/>
  <c r="H23" i="3"/>
  <c r="H22" i="3"/>
  <c r="H21" i="3"/>
  <c r="D6" i="3"/>
  <c r="D7" i="3"/>
  <c r="D8" i="3"/>
  <c r="D9" i="3"/>
  <c r="D10" i="3"/>
  <c r="D11" i="3"/>
  <c r="D12" i="3"/>
  <c r="D13" i="3"/>
  <c r="D14" i="3"/>
  <c r="D4" i="3"/>
  <c r="H5" i="3"/>
  <c r="H6" i="3"/>
  <c r="H7" i="3"/>
  <c r="H8" i="3"/>
  <c r="H9" i="3"/>
  <c r="H10" i="3"/>
  <c r="H11" i="3"/>
  <c r="H12" i="3"/>
  <c r="H13" i="3"/>
  <c r="H14" i="3"/>
  <c r="H4" i="3"/>
  <c r="D16" i="1"/>
  <c r="D6" i="1"/>
  <c r="D7" i="1"/>
  <c r="D8" i="1"/>
  <c r="D9" i="1"/>
  <c r="D10" i="1"/>
  <c r="D48" i="1"/>
  <c r="D12" i="1"/>
  <c r="D15" i="1"/>
  <c r="E15" i="1" s="1"/>
  <c r="D17" i="1"/>
  <c r="D20" i="1"/>
  <c r="D21" i="1"/>
  <c r="D22" i="1"/>
  <c r="D11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2" i="1"/>
  <c r="D43" i="1"/>
  <c r="D44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8" i="1"/>
  <c r="E88" i="1" s="1"/>
  <c r="D3" i="1"/>
  <c r="C19" i="8" s="1"/>
  <c r="D19" i="8" s="1"/>
  <c r="E19" i="8" s="1"/>
  <c r="F19" i="8" s="1"/>
  <c r="G19" i="8" s="1"/>
  <c r="D57" i="3" l="1"/>
  <c r="B74" i="3"/>
  <c r="D74" i="3" s="1"/>
  <c r="C61" i="5"/>
  <c r="F127" i="5" s="1"/>
  <c r="E84" i="1"/>
  <c r="C59" i="5"/>
  <c r="E82" i="1"/>
  <c r="C57" i="5"/>
  <c r="E80" i="1"/>
  <c r="C55" i="5"/>
  <c r="E78" i="1"/>
  <c r="C53" i="5"/>
  <c r="E76" i="1"/>
  <c r="C51" i="5"/>
  <c r="E74" i="1"/>
  <c r="C48" i="5"/>
  <c r="C114" i="5" s="1"/>
  <c r="E71" i="1"/>
  <c r="C46" i="5"/>
  <c r="E69" i="1"/>
  <c r="C44" i="5"/>
  <c r="E67" i="1"/>
  <c r="C42" i="5"/>
  <c r="E65" i="1"/>
  <c r="C40" i="5"/>
  <c r="E63" i="1"/>
  <c r="C38" i="5"/>
  <c r="E61" i="1"/>
  <c r="C36" i="5"/>
  <c r="E59" i="1"/>
  <c r="C34" i="5"/>
  <c r="E57" i="1"/>
  <c r="C32" i="5"/>
  <c r="E55" i="1"/>
  <c r="C30" i="5"/>
  <c r="E53" i="1"/>
  <c r="C28" i="5"/>
  <c r="E51" i="1"/>
  <c r="C26" i="5"/>
  <c r="E49" i="1"/>
  <c r="C23" i="5"/>
  <c r="C89" i="5" s="1"/>
  <c r="E44" i="1"/>
  <c r="C21" i="5"/>
  <c r="C87" i="5" s="1"/>
  <c r="D87" i="5" s="1"/>
  <c r="E42" i="1"/>
  <c r="C19" i="5"/>
  <c r="E38" i="1"/>
  <c r="C17" i="5"/>
  <c r="E36" i="1"/>
  <c r="C15" i="5"/>
  <c r="E34" i="1"/>
  <c r="C13" i="5"/>
  <c r="E32" i="1"/>
  <c r="C11" i="5"/>
  <c r="E30" i="1"/>
  <c r="C9" i="5"/>
  <c r="E28" i="1"/>
  <c r="C7" i="5"/>
  <c r="E26" i="1"/>
  <c r="E21" i="1"/>
  <c r="C14" i="8"/>
  <c r="D14" i="8" s="1"/>
  <c r="E14" i="8" s="1"/>
  <c r="F14" i="8" s="1"/>
  <c r="G14" i="8" s="1"/>
  <c r="C4" i="5"/>
  <c r="G70" i="5" s="1"/>
  <c r="E17" i="1"/>
  <c r="B65" i="3"/>
  <c r="B63" i="3"/>
  <c r="B59" i="3"/>
  <c r="E11" i="4"/>
  <c r="B4" i="2" s="1"/>
  <c r="M11" i="4"/>
  <c r="D4" i="2" s="1"/>
  <c r="D20" i="2" s="1"/>
  <c r="Q11" i="4"/>
  <c r="E4" i="2" s="1"/>
  <c r="E13" i="2" s="1"/>
  <c r="U11" i="4"/>
  <c r="F4" i="2" s="1"/>
  <c r="F13" i="2" s="1"/>
  <c r="C62" i="5"/>
  <c r="E85" i="1"/>
  <c r="C60" i="5"/>
  <c r="E83" i="1"/>
  <c r="C58" i="5"/>
  <c r="F124" i="5" s="1"/>
  <c r="E81" i="1"/>
  <c r="C56" i="5"/>
  <c r="E79" i="1"/>
  <c r="C54" i="5"/>
  <c r="E77" i="1"/>
  <c r="C52" i="5"/>
  <c r="E75" i="1"/>
  <c r="C49" i="5"/>
  <c r="C115" i="5" s="1"/>
  <c r="E72" i="1"/>
  <c r="C47" i="5"/>
  <c r="D113" i="5" s="1"/>
  <c r="E70" i="1"/>
  <c r="C45" i="5"/>
  <c r="F111" i="5" s="1"/>
  <c r="E68" i="1"/>
  <c r="C43" i="5"/>
  <c r="C109" i="5" s="1"/>
  <c r="E66" i="1"/>
  <c r="C41" i="5"/>
  <c r="E64" i="1"/>
  <c r="C39" i="5"/>
  <c r="D105" i="5" s="1"/>
  <c r="E62" i="1"/>
  <c r="C37" i="5"/>
  <c r="E60" i="1"/>
  <c r="C35" i="5"/>
  <c r="D101" i="5" s="1"/>
  <c r="E58" i="1"/>
  <c r="C33" i="5"/>
  <c r="E56" i="1"/>
  <c r="C31" i="5"/>
  <c r="C97" i="5" s="1"/>
  <c r="E54" i="1"/>
  <c r="C29" i="5"/>
  <c r="E52" i="1"/>
  <c r="C27" i="5"/>
  <c r="F93" i="5" s="1"/>
  <c r="E50" i="1"/>
  <c r="C24" i="5"/>
  <c r="E47" i="1"/>
  <c r="C22" i="5"/>
  <c r="C88" i="5" s="1"/>
  <c r="E43" i="1"/>
  <c r="C20" i="5"/>
  <c r="C86" i="5" s="1"/>
  <c r="E39" i="1"/>
  <c r="C18" i="5"/>
  <c r="E37" i="1"/>
  <c r="C16" i="5"/>
  <c r="D82" i="5" s="1"/>
  <c r="E35" i="1"/>
  <c r="C14" i="5"/>
  <c r="D80" i="5" s="1"/>
  <c r="E33" i="1"/>
  <c r="C12" i="5"/>
  <c r="C78" i="5" s="1"/>
  <c r="E31" i="1"/>
  <c r="C10" i="5"/>
  <c r="E29" i="1"/>
  <c r="C8" i="5"/>
  <c r="C74" i="5" s="1"/>
  <c r="E27" i="1"/>
  <c r="C6" i="5"/>
  <c r="E25" i="1"/>
  <c r="C15" i="8"/>
  <c r="D15" i="8" s="1"/>
  <c r="E15" i="8" s="1"/>
  <c r="F15" i="8" s="1"/>
  <c r="G15" i="8" s="1"/>
  <c r="E22" i="1"/>
  <c r="C13" i="8"/>
  <c r="D13" i="8" s="1"/>
  <c r="E13" i="8" s="1"/>
  <c r="F13" i="8" s="1"/>
  <c r="G13" i="8" s="1"/>
  <c r="E20" i="1"/>
  <c r="C25" i="5"/>
  <c r="F91" i="5" s="1"/>
  <c r="E48" i="1"/>
  <c r="D23" i="3"/>
  <c r="D25" i="3"/>
  <c r="H49" i="3"/>
  <c r="H66" i="3"/>
  <c r="B64" i="3"/>
  <c r="B62" i="3"/>
  <c r="B58" i="3"/>
  <c r="D15" i="3"/>
  <c r="E37" i="4"/>
  <c r="B6" i="2" s="1"/>
  <c r="B15" i="2" s="1"/>
  <c r="D21" i="3"/>
  <c r="I11" i="4"/>
  <c r="C4" i="2" s="1"/>
  <c r="C13" i="2" s="1"/>
  <c r="B61" i="3"/>
  <c r="B78" i="3" s="1"/>
  <c r="D78" i="3" s="1"/>
  <c r="D26" i="3"/>
  <c r="B60" i="3"/>
  <c r="E53" i="8"/>
  <c r="C21" i="7"/>
  <c r="C25" i="7" s="1"/>
  <c r="D27" i="8"/>
  <c r="D90" i="1"/>
  <c r="C63" i="5"/>
  <c r="E125" i="5"/>
  <c r="F125" i="5"/>
  <c r="C123" i="5"/>
  <c r="D123" i="5"/>
  <c r="D121" i="5"/>
  <c r="E121" i="5"/>
  <c r="D119" i="5"/>
  <c r="E119" i="5"/>
  <c r="G119" i="5"/>
  <c r="E117" i="5"/>
  <c r="D117" i="5"/>
  <c r="F117" i="5"/>
  <c r="D112" i="5"/>
  <c r="C112" i="5"/>
  <c r="E112" i="5"/>
  <c r="G112" i="5"/>
  <c r="E110" i="5"/>
  <c r="D110" i="5"/>
  <c r="C110" i="5"/>
  <c r="F110" i="5"/>
  <c r="E108" i="5"/>
  <c r="D108" i="5"/>
  <c r="C108" i="5"/>
  <c r="G108" i="5"/>
  <c r="F108" i="5"/>
  <c r="E106" i="5"/>
  <c r="D106" i="5"/>
  <c r="G106" i="5"/>
  <c r="F106" i="5"/>
  <c r="C106" i="5"/>
  <c r="D104" i="5"/>
  <c r="E104" i="5"/>
  <c r="C104" i="5"/>
  <c r="F104" i="5"/>
  <c r="G104" i="5"/>
  <c r="D102" i="5"/>
  <c r="E102" i="5"/>
  <c r="F102" i="5"/>
  <c r="G102" i="5"/>
  <c r="C102" i="5"/>
  <c r="E100" i="5"/>
  <c r="D100" i="5"/>
  <c r="C100" i="5"/>
  <c r="G100" i="5"/>
  <c r="F100" i="5"/>
  <c r="E98" i="5"/>
  <c r="D98" i="5"/>
  <c r="G98" i="5"/>
  <c r="F98" i="5"/>
  <c r="C98" i="5"/>
  <c r="E96" i="5"/>
  <c r="D96" i="5"/>
  <c r="C96" i="5"/>
  <c r="G96" i="5"/>
  <c r="F96" i="5"/>
  <c r="E94" i="5"/>
  <c r="D94" i="5"/>
  <c r="G94" i="5"/>
  <c r="F94" i="5"/>
  <c r="C94" i="5"/>
  <c r="E92" i="5"/>
  <c r="D92" i="5"/>
  <c r="C92" i="5"/>
  <c r="G92" i="5"/>
  <c r="F92" i="5"/>
  <c r="C85" i="5"/>
  <c r="F85" i="5"/>
  <c r="G85" i="5"/>
  <c r="D85" i="5"/>
  <c r="E85" i="5"/>
  <c r="D83" i="5"/>
  <c r="E83" i="5"/>
  <c r="F83" i="5"/>
  <c r="G83" i="5"/>
  <c r="C83" i="5"/>
  <c r="D81" i="5"/>
  <c r="C81" i="5"/>
  <c r="D79" i="5"/>
  <c r="E79" i="5"/>
  <c r="G79" i="5"/>
  <c r="F79" i="5"/>
  <c r="C79" i="5"/>
  <c r="D77" i="5"/>
  <c r="E77" i="5"/>
  <c r="C77" i="5"/>
  <c r="F77" i="5"/>
  <c r="G77" i="5"/>
  <c r="C73" i="5"/>
  <c r="E73" i="5"/>
  <c r="D73" i="5"/>
  <c r="F73" i="5"/>
  <c r="G73" i="5"/>
  <c r="C70" i="5"/>
  <c r="F70" i="5"/>
  <c r="D70" i="5"/>
  <c r="F119" i="5"/>
  <c r="C82" i="5"/>
  <c r="C93" i="5"/>
  <c r="C101" i="5"/>
  <c r="C105" i="5"/>
  <c r="C113" i="5"/>
  <c r="C119" i="5"/>
  <c r="C125" i="5"/>
  <c r="D91" i="5"/>
  <c r="D127" i="5"/>
  <c r="E127" i="5"/>
  <c r="G127" i="5"/>
  <c r="D126" i="5"/>
  <c r="C126" i="5"/>
  <c r="F126" i="5"/>
  <c r="G126" i="5"/>
  <c r="E126" i="5"/>
  <c r="D124" i="5"/>
  <c r="E124" i="5"/>
  <c r="C124" i="5"/>
  <c r="G124" i="5"/>
  <c r="D122" i="5"/>
  <c r="C122" i="5"/>
  <c r="D120" i="5"/>
  <c r="E120" i="5"/>
  <c r="C120" i="5"/>
  <c r="G120" i="5"/>
  <c r="D118" i="5"/>
  <c r="C118" i="5"/>
  <c r="E118" i="5"/>
  <c r="G118" i="5"/>
  <c r="D111" i="5"/>
  <c r="E111" i="5"/>
  <c r="G111" i="5"/>
  <c r="E109" i="5"/>
  <c r="D109" i="5"/>
  <c r="G109" i="5"/>
  <c r="F109" i="5"/>
  <c r="E107" i="5"/>
  <c r="D107" i="5"/>
  <c r="G107" i="5"/>
  <c r="F107" i="5"/>
  <c r="D103" i="5"/>
  <c r="E103" i="5"/>
  <c r="F103" i="5"/>
  <c r="G103" i="5"/>
  <c r="E99" i="5"/>
  <c r="D99" i="5"/>
  <c r="G99" i="5"/>
  <c r="F99" i="5"/>
  <c r="E97" i="5"/>
  <c r="D97" i="5"/>
  <c r="G97" i="5"/>
  <c r="F97" i="5"/>
  <c r="E95" i="5"/>
  <c r="D95" i="5"/>
  <c r="G95" i="5"/>
  <c r="F95" i="5"/>
  <c r="E93" i="5"/>
  <c r="D93" i="5"/>
  <c r="G93" i="5"/>
  <c r="C90" i="5"/>
  <c r="E90" i="5"/>
  <c r="F90" i="5"/>
  <c r="G90" i="5"/>
  <c r="D90" i="5"/>
  <c r="F86" i="5"/>
  <c r="G86" i="5"/>
  <c r="D86" i="5"/>
  <c r="E86" i="5"/>
  <c r="F84" i="5"/>
  <c r="G84" i="5"/>
  <c r="D84" i="5"/>
  <c r="E84" i="5"/>
  <c r="F78" i="5"/>
  <c r="G78" i="5"/>
  <c r="D78" i="5"/>
  <c r="E78" i="5"/>
  <c r="F76" i="5"/>
  <c r="G76" i="5"/>
  <c r="D76" i="5"/>
  <c r="E76" i="5"/>
  <c r="D74" i="5"/>
  <c r="E74" i="5"/>
  <c r="F74" i="5"/>
  <c r="G74" i="5"/>
  <c r="F72" i="5"/>
  <c r="G72" i="5"/>
  <c r="D72" i="5"/>
  <c r="E72" i="5"/>
  <c r="C72" i="5"/>
  <c r="D18" i="1"/>
  <c r="C3" i="5"/>
  <c r="F112" i="5"/>
  <c r="F118" i="5"/>
  <c r="F120" i="5"/>
  <c r="D125" i="5"/>
  <c r="C76" i="5"/>
  <c r="C80" i="5"/>
  <c r="C84" i="5"/>
  <c r="C91" i="5"/>
  <c r="C95" i="5"/>
  <c r="C99" i="5"/>
  <c r="C103" i="5"/>
  <c r="C107" i="5"/>
  <c r="C111" i="5"/>
  <c r="C117" i="5"/>
  <c r="C121" i="5"/>
  <c r="C127" i="5"/>
  <c r="D128" i="5"/>
  <c r="E128" i="5"/>
  <c r="C128" i="5"/>
  <c r="D75" i="5"/>
  <c r="F75" i="5"/>
  <c r="E75" i="5"/>
  <c r="G75" i="5"/>
  <c r="C75" i="5"/>
  <c r="B55" i="3"/>
  <c r="B20" i="2"/>
  <c r="E23" i="2"/>
  <c r="E30" i="2" s="1"/>
  <c r="E38" i="2" s="1"/>
  <c r="E20" i="2"/>
  <c r="C20" i="2"/>
  <c r="B22" i="2"/>
  <c r="B29" i="2" s="1"/>
  <c r="B37" i="2" s="1"/>
  <c r="F20" i="2"/>
  <c r="B13" i="2"/>
  <c r="D13" i="2"/>
  <c r="E46" i="4"/>
  <c r="B7" i="2" s="1"/>
  <c r="B16" i="2" s="1"/>
  <c r="E22" i="4"/>
  <c r="B5" i="2" s="1"/>
  <c r="B14" i="2" s="1"/>
  <c r="M61" i="4"/>
  <c r="D8" i="2" s="1"/>
  <c r="D17" i="2" s="1"/>
  <c r="M37" i="4"/>
  <c r="D6" i="2" s="1"/>
  <c r="D15" i="2" s="1"/>
  <c r="Q46" i="4"/>
  <c r="E7" i="2" s="1"/>
  <c r="E16" i="2" s="1"/>
  <c r="Q22" i="4"/>
  <c r="U61" i="4"/>
  <c r="F8" i="2" s="1"/>
  <c r="F17" i="2" s="1"/>
  <c r="U37" i="4"/>
  <c r="F6" i="2" s="1"/>
  <c r="F15" i="2" s="1"/>
  <c r="E61" i="4"/>
  <c r="B8" i="2" s="1"/>
  <c r="B17" i="2" s="1"/>
  <c r="M46" i="4"/>
  <c r="D7" i="2" s="1"/>
  <c r="D16" i="2" s="1"/>
  <c r="M22" i="4"/>
  <c r="D5" i="2" s="1"/>
  <c r="D14" i="2" s="1"/>
  <c r="Q61" i="4"/>
  <c r="E8" i="2" s="1"/>
  <c r="E17" i="2" s="1"/>
  <c r="Q37" i="4"/>
  <c r="E6" i="2" s="1"/>
  <c r="E15" i="2" s="1"/>
  <c r="U46" i="4"/>
  <c r="F7" i="2" s="1"/>
  <c r="F16" i="2" s="1"/>
  <c r="U22" i="4"/>
  <c r="F5" i="2" s="1"/>
  <c r="F14" i="2" s="1"/>
  <c r="E63" i="4"/>
  <c r="I46" i="4"/>
  <c r="C7" i="2" s="1"/>
  <c r="C16" i="2" s="1"/>
  <c r="I22" i="4"/>
  <c r="C5" i="2" s="1"/>
  <c r="C14" i="2" s="1"/>
  <c r="I61" i="4"/>
  <c r="C8" i="2" s="1"/>
  <c r="C17" i="2" s="1"/>
  <c r="I37" i="4"/>
  <c r="C6" i="2" s="1"/>
  <c r="C15" i="2" s="1"/>
  <c r="H83" i="3"/>
  <c r="D61" i="3"/>
  <c r="H15" i="3"/>
  <c r="D40" i="3"/>
  <c r="D49" i="3" s="1"/>
  <c r="H50" i="3" s="1"/>
  <c r="H51" i="3" s="1"/>
  <c r="D49" i="2" s="1"/>
  <c r="H32" i="3"/>
  <c r="D32" i="3"/>
  <c r="D86" i="1"/>
  <c r="D40" i="1"/>
  <c r="D23" i="1"/>
  <c r="D45" i="1"/>
  <c r="B18" i="2" l="1"/>
  <c r="B21" i="2"/>
  <c r="B28" i="2" s="1"/>
  <c r="B36" i="2" s="1"/>
  <c r="B79" i="3"/>
  <c r="D79" i="3" s="1"/>
  <c r="D62" i="3"/>
  <c r="B76" i="3"/>
  <c r="D76" i="3" s="1"/>
  <c r="D59" i="3"/>
  <c r="B82" i="3"/>
  <c r="D82" i="3" s="1"/>
  <c r="D65" i="3"/>
  <c r="H16" i="3"/>
  <c r="D23" i="2"/>
  <c r="D30" i="2" s="1"/>
  <c r="D38" i="2" s="1"/>
  <c r="B24" i="2"/>
  <c r="B31" i="2" s="1"/>
  <c r="B39" i="2" s="1"/>
  <c r="E24" i="2"/>
  <c r="E31" i="2" s="1"/>
  <c r="E39" i="2" s="1"/>
  <c r="B23" i="2"/>
  <c r="B30" i="2" s="1"/>
  <c r="B38" i="2" s="1"/>
  <c r="B10" i="2"/>
  <c r="E70" i="5"/>
  <c r="B75" i="3"/>
  <c r="D75" i="3" s="1"/>
  <c r="D58" i="3"/>
  <c r="B81" i="3"/>
  <c r="D81" i="3" s="1"/>
  <c r="D64" i="3"/>
  <c r="B80" i="3"/>
  <c r="D80" i="3" s="1"/>
  <c r="D63" i="3"/>
  <c r="E22" i="2"/>
  <c r="E29" i="2" s="1"/>
  <c r="E37" i="2" s="1"/>
  <c r="D22" i="2"/>
  <c r="D29" i="2" s="1"/>
  <c r="D37" i="2" s="1"/>
  <c r="H17" i="3"/>
  <c r="B49" i="2" s="1"/>
  <c r="C4" i="1"/>
  <c r="D4" i="1" s="1"/>
  <c r="F24" i="2"/>
  <c r="F31" i="2" s="1"/>
  <c r="F39" i="2" s="1"/>
  <c r="F23" i="2"/>
  <c r="F30" i="2" s="1"/>
  <c r="F38" i="2" s="1"/>
  <c r="F22" i="2"/>
  <c r="F29" i="2" s="1"/>
  <c r="F37" i="2" s="1"/>
  <c r="F18" i="2"/>
  <c r="F21" i="2"/>
  <c r="F28" i="2" s="1"/>
  <c r="F36" i="2" s="1"/>
  <c r="F10" i="2"/>
  <c r="U63" i="4"/>
  <c r="Q63" i="4"/>
  <c r="E5" i="2"/>
  <c r="D21" i="2"/>
  <c r="D28" i="2" s="1"/>
  <c r="D36" i="2" s="1"/>
  <c r="M63" i="4"/>
  <c r="D18" i="2"/>
  <c r="D24" i="2"/>
  <c r="D31" i="2" s="1"/>
  <c r="D39" i="2" s="1"/>
  <c r="D10" i="2"/>
  <c r="C24" i="2"/>
  <c r="C31" i="2" s="1"/>
  <c r="C39" i="2" s="1"/>
  <c r="C23" i="2"/>
  <c r="C30" i="2" s="1"/>
  <c r="C38" i="2" s="1"/>
  <c r="C22" i="2"/>
  <c r="C29" i="2" s="1"/>
  <c r="C37" i="2" s="1"/>
  <c r="C18" i="2"/>
  <c r="C10" i="2"/>
  <c r="C21" i="2"/>
  <c r="C28" i="2" s="1"/>
  <c r="C36" i="2" s="1"/>
  <c r="B77" i="3"/>
  <c r="D77" i="3" s="1"/>
  <c r="D60" i="3"/>
  <c r="E27" i="8"/>
  <c r="E55" i="8" s="1"/>
  <c r="D70" i="2" s="1"/>
  <c r="D55" i="8"/>
  <c r="C70" i="2" s="1"/>
  <c r="F53" i="8"/>
  <c r="D21" i="7"/>
  <c r="D25" i="7" s="1"/>
  <c r="G69" i="5"/>
  <c r="F69" i="5"/>
  <c r="E69" i="5"/>
  <c r="D69" i="5"/>
  <c r="C69" i="5"/>
  <c r="F129" i="5"/>
  <c r="G129" i="5"/>
  <c r="E129" i="5"/>
  <c r="D129" i="5"/>
  <c r="C129" i="5"/>
  <c r="C65" i="5"/>
  <c r="B72" i="3"/>
  <c r="D72" i="3" s="1"/>
  <c r="D83" i="3" s="1"/>
  <c r="H84" i="3" s="1"/>
  <c r="H85" i="3" s="1"/>
  <c r="F49" i="2" s="1"/>
  <c r="D55" i="3"/>
  <c r="E27" i="2"/>
  <c r="D27" i="2"/>
  <c r="C27" i="2"/>
  <c r="F27" i="2"/>
  <c r="B27" i="2"/>
  <c r="B25" i="2"/>
  <c r="I63" i="4"/>
  <c r="H33" i="3"/>
  <c r="H34" i="3" s="1"/>
  <c r="C49" i="2" s="1"/>
  <c r="D131" i="5" l="1"/>
  <c r="E4" i="1"/>
  <c r="D13" i="1"/>
  <c r="C11" i="8"/>
  <c r="B11" i="8"/>
  <c r="B16" i="8" s="1"/>
  <c r="F25" i="2"/>
  <c r="E14" i="2"/>
  <c r="E18" i="2" s="1"/>
  <c r="E21" i="2"/>
  <c r="E10" i="2"/>
  <c r="D25" i="2"/>
  <c r="C25" i="2"/>
  <c r="D66" i="3"/>
  <c r="H67" i="3" s="1"/>
  <c r="H68" i="3" s="1"/>
  <c r="E49" i="2" s="1"/>
  <c r="G53" i="8"/>
  <c r="F21" i="7" s="1"/>
  <c r="F25" i="7" s="1"/>
  <c r="E21" i="7"/>
  <c r="E25" i="7" s="1"/>
  <c r="F27" i="8"/>
  <c r="F55" i="8" s="1"/>
  <c r="E70" i="2" s="1"/>
  <c r="D11" i="8"/>
  <c r="C131" i="5"/>
  <c r="B63" i="2" s="1"/>
  <c r="E131" i="5"/>
  <c r="D6" i="7" s="1"/>
  <c r="C63" i="2"/>
  <c r="C6" i="7"/>
  <c r="C12" i="8"/>
  <c r="D12" i="8" s="1"/>
  <c r="D63" i="2"/>
  <c r="G131" i="5"/>
  <c r="F131" i="5"/>
  <c r="E11" i="8"/>
  <c r="F32" i="2"/>
  <c r="F4" i="9" s="1"/>
  <c r="F35" i="2"/>
  <c r="F40" i="2" s="1"/>
  <c r="D32" i="2"/>
  <c r="D4" i="9" s="1"/>
  <c r="D35" i="2"/>
  <c r="D40" i="2" s="1"/>
  <c r="B32" i="2"/>
  <c r="B4" i="9" s="1"/>
  <c r="B35" i="2"/>
  <c r="B40" i="2" s="1"/>
  <c r="D92" i="1" s="1"/>
  <c r="E92" i="1" s="1"/>
  <c r="C32" i="2"/>
  <c r="C4" i="9" s="1"/>
  <c r="C35" i="2"/>
  <c r="C40" i="2" s="1"/>
  <c r="E35" i="2"/>
  <c r="B6" i="7" l="1"/>
  <c r="B4" i="8"/>
  <c r="B22" i="7"/>
  <c r="B25" i="7" s="1"/>
  <c r="B7" i="8"/>
  <c r="B8" i="8" s="1"/>
  <c r="B20" i="8" s="1"/>
  <c r="E94" i="1"/>
  <c r="E28" i="2"/>
  <c r="E25" i="2"/>
  <c r="C7" i="8"/>
  <c r="D7" i="8" s="1"/>
  <c r="E7" i="8" s="1"/>
  <c r="F7" i="8" s="1"/>
  <c r="G7" i="8" s="1"/>
  <c r="D94" i="1"/>
  <c r="C46" i="2"/>
  <c r="C60" i="2" s="1"/>
  <c r="D47" i="8"/>
  <c r="B46" i="2"/>
  <c r="B60" i="2" s="1"/>
  <c r="B66" i="2" s="1"/>
  <c r="B5" i="9" s="1"/>
  <c r="C47" i="8"/>
  <c r="C24" i="8" s="1"/>
  <c r="D46" i="2"/>
  <c r="E47" i="8"/>
  <c r="F46" i="2"/>
  <c r="F60" i="2" s="1"/>
  <c r="G47" i="8"/>
  <c r="G27" i="8"/>
  <c r="D16" i="8"/>
  <c r="C16" i="8"/>
  <c r="E12" i="8"/>
  <c r="E16" i="8" s="1"/>
  <c r="E63" i="2"/>
  <c r="E6" i="7"/>
  <c r="F63" i="2"/>
  <c r="F6" i="7"/>
  <c r="F11" i="8"/>
  <c r="C66" i="2"/>
  <c r="C5" i="9" s="1"/>
  <c r="D60" i="2"/>
  <c r="D66" i="2" s="1"/>
  <c r="D5" i="9" s="1"/>
  <c r="C42" i="2"/>
  <c r="B42" i="2"/>
  <c r="D42" i="2"/>
  <c r="F42" i="2"/>
  <c r="C32" i="8" l="1"/>
  <c r="D32" i="8" s="1"/>
  <c r="E32" i="8" s="1"/>
  <c r="F32" i="8" s="1"/>
  <c r="G32" i="8" s="1"/>
  <c r="B32" i="8"/>
  <c r="F66" i="2"/>
  <c r="E36" i="2"/>
  <c r="E40" i="2" s="1"/>
  <c r="E32" i="2"/>
  <c r="E4" i="9" s="1"/>
  <c r="G23" i="8"/>
  <c r="G6" i="8"/>
  <c r="G24" i="8"/>
  <c r="E6" i="8"/>
  <c r="E24" i="8"/>
  <c r="E23" i="8"/>
  <c r="C6" i="8"/>
  <c r="C23" i="8"/>
  <c r="B9" i="7"/>
  <c r="D6" i="8"/>
  <c r="D24" i="8"/>
  <c r="C9" i="7" s="1"/>
  <c r="D23" i="8"/>
  <c r="G55" i="8"/>
  <c r="F70" i="2" s="1"/>
  <c r="F12" i="8"/>
  <c r="G12" i="8" s="1"/>
  <c r="G11" i="8"/>
  <c r="F43" i="2"/>
  <c r="D43" i="2"/>
  <c r="D68" i="2"/>
  <c r="C43" i="2"/>
  <c r="C68" i="2"/>
  <c r="B43" i="2"/>
  <c r="B68" i="2"/>
  <c r="D72" i="2" l="1"/>
  <c r="D74" i="2" s="1"/>
  <c r="D79" i="2"/>
  <c r="F68" i="2"/>
  <c r="F79" i="2" s="1"/>
  <c r="F5" i="9"/>
  <c r="C72" i="2"/>
  <c r="C74" i="2" s="1"/>
  <c r="C79" i="2"/>
  <c r="B72" i="2"/>
  <c r="B74" i="2" s="1"/>
  <c r="B79" i="2"/>
  <c r="B36" i="8"/>
  <c r="B38" i="8" s="1"/>
  <c r="B41" i="8" s="1"/>
  <c r="D9" i="7"/>
  <c r="F47" i="8"/>
  <c r="E42" i="2"/>
  <c r="E43" i="2" s="1"/>
  <c r="E46" i="2"/>
  <c r="C7" i="7"/>
  <c r="B7" i="7"/>
  <c r="G29" i="8"/>
  <c r="C8" i="7"/>
  <c r="D29" i="8"/>
  <c r="D7" i="7"/>
  <c r="B8" i="7"/>
  <c r="C29" i="8"/>
  <c r="D8" i="7"/>
  <c r="E29" i="8"/>
  <c r="F72" i="2"/>
  <c r="F16" i="8"/>
  <c r="G16" i="8"/>
  <c r="D76" i="2"/>
  <c r="D6" i="9" s="1"/>
  <c r="B76" i="2" l="1"/>
  <c r="C34" i="8" s="1"/>
  <c r="C36" i="8" s="1"/>
  <c r="C38" i="8" s="1"/>
  <c r="C76" i="2"/>
  <c r="C6" i="9" s="1"/>
  <c r="F74" i="2"/>
  <c r="F76" i="2" s="1"/>
  <c r="D10" i="7"/>
  <c r="C10" i="7"/>
  <c r="E60" i="2"/>
  <c r="E66" i="2" s="1"/>
  <c r="F23" i="8"/>
  <c r="F24" i="8"/>
  <c r="F6" i="8"/>
  <c r="B10" i="7"/>
  <c r="D77" i="2"/>
  <c r="D3" i="7"/>
  <c r="C77" i="2"/>
  <c r="C3" i="7"/>
  <c r="B77" i="2" l="1"/>
  <c r="B6" i="9"/>
  <c r="B3" i="7"/>
  <c r="F6" i="9"/>
  <c r="F3" i="7"/>
  <c r="F77" i="2"/>
  <c r="E68" i="2"/>
  <c r="E5" i="9"/>
  <c r="D34" i="8"/>
  <c r="D36" i="8" s="1"/>
  <c r="D38" i="8" s="1"/>
  <c r="E9" i="7"/>
  <c r="F9" i="7"/>
  <c r="D12" i="7"/>
  <c r="D18" i="7" s="1"/>
  <c r="D27" i="7" s="1"/>
  <c r="C12" i="7"/>
  <c r="C18" i="7" s="1"/>
  <c r="C27" i="7" s="1"/>
  <c r="E7" i="7"/>
  <c r="F7" i="7"/>
  <c r="F8" i="7"/>
  <c r="F29" i="8"/>
  <c r="E8" i="7"/>
  <c r="B12" i="7"/>
  <c r="B18" i="7" s="1"/>
  <c r="B27" i="7" s="1"/>
  <c r="C4" i="8" s="1"/>
  <c r="F10" i="7" l="1"/>
  <c r="F12" i="7" s="1"/>
  <c r="E72" i="2"/>
  <c r="E79" i="2"/>
  <c r="E34" i="8"/>
  <c r="E36" i="8" s="1"/>
  <c r="E38" i="8" s="1"/>
  <c r="E10" i="7"/>
  <c r="D4" i="8"/>
  <c r="C8" i="8"/>
  <c r="C20" i="8" s="1"/>
  <c r="F18" i="7"/>
  <c r="F27" i="7" s="1"/>
  <c r="E74" i="2" l="1"/>
  <c r="E76" i="2" s="1"/>
  <c r="E4" i="8"/>
  <c r="E8" i="8" s="1"/>
  <c r="E20" i="8" s="1"/>
  <c r="E41" i="8" s="1"/>
  <c r="D8" i="8"/>
  <c r="D20" i="8" s="1"/>
  <c r="D41" i="8" s="1"/>
  <c r="E6" i="9" l="1"/>
  <c r="E77" i="2"/>
  <c r="E3" i="7"/>
  <c r="E12" i="7" s="1"/>
  <c r="E18" i="7" s="1"/>
  <c r="E27" i="7" s="1"/>
  <c r="F4" i="8" s="1"/>
  <c r="F8" i="8" s="1"/>
  <c r="F20" i="8" s="1"/>
  <c r="F34" i="8"/>
  <c r="C41" i="8"/>
  <c r="F36" i="8" l="1"/>
  <c r="F38" i="8" s="1"/>
  <c r="G34" i="8"/>
  <c r="G36" i="8" s="1"/>
  <c r="G38" i="8" s="1"/>
  <c r="F41" i="8"/>
  <c r="G4" i="8"/>
  <c r="G8" i="8" s="1"/>
  <c r="G20" i="8" s="1"/>
  <c r="G41" i="8" l="1"/>
</calcChain>
</file>

<file path=xl/sharedStrings.xml><?xml version="1.0" encoding="utf-8"?>
<sst xmlns="http://schemas.openxmlformats.org/spreadsheetml/2006/main" count="595" uniqueCount="282">
  <si>
    <t xml:space="preserve">Assets </t>
  </si>
  <si>
    <t>Rent and Deposits (3 months + 1)</t>
  </si>
  <si>
    <t>Business registration</t>
  </si>
  <si>
    <t>fire safety</t>
  </si>
  <si>
    <t>health certificate</t>
  </si>
  <si>
    <t>health certificate (staff )</t>
  </si>
  <si>
    <t xml:space="preserve">liability, fire and peril insurance </t>
  </si>
  <si>
    <t xml:space="preserve">staff uniform </t>
  </si>
  <si>
    <t xml:space="preserve">Renovations </t>
  </si>
  <si>
    <t xml:space="preserve">Wall Fittings, chimney and Painting  </t>
  </si>
  <si>
    <t xml:space="preserve">Electrical fittings </t>
  </si>
  <si>
    <t xml:space="preserve">Marketing </t>
  </si>
  <si>
    <t>logo development</t>
  </si>
  <si>
    <t xml:space="preserve">Facility Branding </t>
  </si>
  <si>
    <t xml:space="preserve">seats </t>
  </si>
  <si>
    <t>tables</t>
  </si>
  <si>
    <t xml:space="preserve">POS system </t>
  </si>
  <si>
    <t xml:space="preserve">computers </t>
  </si>
  <si>
    <t>wifi installation</t>
  </si>
  <si>
    <t>CCTV</t>
  </si>
  <si>
    <t>sound/tv/DSTV</t>
  </si>
  <si>
    <t xml:space="preserve">Glass display </t>
  </si>
  <si>
    <t xml:space="preserve">Hand Menu </t>
  </si>
  <si>
    <t>cups/glass</t>
  </si>
  <si>
    <t xml:space="preserve">plates </t>
  </si>
  <si>
    <t xml:space="preserve">salt shakers </t>
  </si>
  <si>
    <t xml:space="preserve">serviette holders </t>
  </si>
  <si>
    <t xml:space="preserve">fire estinguisher </t>
  </si>
  <si>
    <t xml:space="preserve">first aid kit </t>
  </si>
  <si>
    <t xml:space="preserve">Cleaning Equipments </t>
  </si>
  <si>
    <t xml:space="preserve">buckets </t>
  </si>
  <si>
    <t xml:space="preserve">brooms </t>
  </si>
  <si>
    <t xml:space="preserve">towels </t>
  </si>
  <si>
    <t xml:space="preserve">oven </t>
  </si>
  <si>
    <t xml:space="preserve">items rack </t>
  </si>
  <si>
    <t xml:space="preserve">gas burner </t>
  </si>
  <si>
    <t xml:space="preserve">pressure cooker </t>
  </si>
  <si>
    <t xml:space="preserve">gas cylinder </t>
  </si>
  <si>
    <t xml:space="preserve">metal table </t>
  </si>
  <si>
    <t xml:space="preserve">sink </t>
  </si>
  <si>
    <t xml:space="preserve">display fridge </t>
  </si>
  <si>
    <t xml:space="preserve">kitchen fridge </t>
  </si>
  <si>
    <t xml:space="preserve">microwave </t>
  </si>
  <si>
    <t xml:space="preserve">pizza tools </t>
  </si>
  <si>
    <t>frying pan set</t>
  </si>
  <si>
    <t xml:space="preserve">sufuria's set </t>
  </si>
  <si>
    <t xml:space="preserve">basins set </t>
  </si>
  <si>
    <t>spoons</t>
  </si>
  <si>
    <t>falks</t>
  </si>
  <si>
    <t xml:space="preserve">kicthen spoon </t>
  </si>
  <si>
    <t xml:space="preserve">cooking sticks </t>
  </si>
  <si>
    <t xml:space="preserve">coffee maker </t>
  </si>
  <si>
    <t xml:space="preserve">kitchen knives </t>
  </si>
  <si>
    <t>table Knives</t>
  </si>
  <si>
    <t xml:space="preserve">blender </t>
  </si>
  <si>
    <t xml:space="preserve">grater </t>
  </si>
  <si>
    <t xml:space="preserve">water jugs </t>
  </si>
  <si>
    <t xml:space="preserve">sieve digital scale </t>
  </si>
  <si>
    <t xml:space="preserve">serving tray </t>
  </si>
  <si>
    <t xml:space="preserve">crates </t>
  </si>
  <si>
    <t xml:space="preserve">Kneader </t>
  </si>
  <si>
    <t xml:space="preserve">cup cake tray </t>
  </si>
  <si>
    <t xml:space="preserve">wine glasses  </t>
  </si>
  <si>
    <t>muggs</t>
  </si>
  <si>
    <t xml:space="preserve">bowls </t>
  </si>
  <si>
    <t xml:space="preserve">food/drink storage containers </t>
  </si>
  <si>
    <t>sugar holders</t>
  </si>
  <si>
    <t xml:space="preserve">Tea Urns </t>
  </si>
  <si>
    <t xml:space="preserve">Branded Motor Bikes </t>
  </si>
  <si>
    <t xml:space="preserve">Cash reserve </t>
  </si>
  <si>
    <t xml:space="preserve">Total </t>
  </si>
  <si>
    <t>Start-Up Costs</t>
  </si>
  <si>
    <t xml:space="preserve">Units </t>
  </si>
  <si>
    <t xml:space="preserve">Totals </t>
  </si>
  <si>
    <t>MENU RND</t>
  </si>
  <si>
    <t>Legal costs</t>
  </si>
  <si>
    <t>deep freezer</t>
  </si>
  <si>
    <t>Kitchen equipment</t>
  </si>
  <si>
    <t xml:space="preserve">Total Start-Up Expenses </t>
  </si>
  <si>
    <t xml:space="preserve">Stock </t>
  </si>
  <si>
    <t>Power Bill</t>
  </si>
  <si>
    <t xml:space="preserve">Appx Unit price </t>
  </si>
  <si>
    <t xml:space="preserve">website developement </t>
  </si>
  <si>
    <t>Year 1</t>
  </si>
  <si>
    <t>Salary</t>
  </si>
  <si>
    <t>No.</t>
  </si>
  <si>
    <t>Accountant (Part time)</t>
  </si>
  <si>
    <t xml:space="preserve">Procument </t>
  </si>
  <si>
    <t>Bakers</t>
  </si>
  <si>
    <t xml:space="preserve">Cashier </t>
  </si>
  <si>
    <t xml:space="preserve">Chef </t>
  </si>
  <si>
    <t>Cooks</t>
  </si>
  <si>
    <t xml:space="preserve">Waiters </t>
  </si>
  <si>
    <t xml:space="preserve">Sales Persons </t>
  </si>
  <si>
    <t>Security</t>
  </si>
  <si>
    <t xml:space="preserve">Cleaners </t>
  </si>
  <si>
    <t xml:space="preserve">Wages </t>
  </si>
  <si>
    <t>Manager</t>
  </si>
  <si>
    <t xml:space="preserve">Days </t>
  </si>
  <si>
    <t xml:space="preserve">Salary Total </t>
  </si>
  <si>
    <t>Wages total</t>
  </si>
  <si>
    <t>Per month</t>
  </si>
  <si>
    <t>Annual</t>
  </si>
  <si>
    <t>Year 2</t>
  </si>
  <si>
    <t>Year 3</t>
  </si>
  <si>
    <t>Year 4</t>
  </si>
  <si>
    <t>Year 5</t>
  </si>
  <si>
    <t xml:space="preserve">Sales </t>
  </si>
  <si>
    <t xml:space="preserve">days </t>
  </si>
  <si>
    <t>price</t>
  </si>
  <si>
    <t xml:space="preserve">Drinks </t>
  </si>
  <si>
    <t>coffee</t>
  </si>
  <si>
    <t>Milk</t>
  </si>
  <si>
    <t>Black tea</t>
  </si>
  <si>
    <t>Juice</t>
  </si>
  <si>
    <t>Bottled water 500 ml</t>
  </si>
  <si>
    <t xml:space="preserve">Milk shake </t>
  </si>
  <si>
    <t xml:space="preserve">Bakery </t>
  </si>
  <si>
    <t xml:space="preserve">banana bread </t>
  </si>
  <si>
    <t xml:space="preserve">mix bread </t>
  </si>
  <si>
    <t xml:space="preserve">dry bread </t>
  </si>
  <si>
    <t xml:space="preserve">pizza </t>
  </si>
  <si>
    <t xml:space="preserve">cakes </t>
  </si>
  <si>
    <t>Scones</t>
  </si>
  <si>
    <t>cassava bread</t>
  </si>
  <si>
    <t xml:space="preserve">sweet/p bread </t>
  </si>
  <si>
    <t xml:space="preserve">Pumpkin bread </t>
  </si>
  <si>
    <t>Meals</t>
  </si>
  <si>
    <t>Rice (types)</t>
  </si>
  <si>
    <t>ugali (types)</t>
  </si>
  <si>
    <t xml:space="preserve">Chips </t>
  </si>
  <si>
    <t>chapati (chapati)</t>
  </si>
  <si>
    <t xml:space="preserve">green grams </t>
  </si>
  <si>
    <t>peas</t>
  </si>
  <si>
    <t xml:space="preserve">beef fry </t>
  </si>
  <si>
    <t xml:space="preserve">stew </t>
  </si>
  <si>
    <t xml:space="preserve">beans </t>
  </si>
  <si>
    <t xml:space="preserve">Chicken </t>
  </si>
  <si>
    <t>Fish</t>
  </si>
  <si>
    <t>Mukimo</t>
  </si>
  <si>
    <t xml:space="preserve">sand witch </t>
  </si>
  <si>
    <t xml:space="preserve">Greens </t>
  </si>
  <si>
    <t xml:space="preserve">managu </t>
  </si>
  <si>
    <t>sukuma</t>
  </si>
  <si>
    <t>salad (cabbage)</t>
  </si>
  <si>
    <t>Terere</t>
  </si>
  <si>
    <t>sugget</t>
  </si>
  <si>
    <t>spinach</t>
  </si>
  <si>
    <t xml:space="preserve">kunde </t>
  </si>
  <si>
    <t>Fruits</t>
  </si>
  <si>
    <t>Avocado</t>
  </si>
  <si>
    <t xml:space="preserve">Pinneaple </t>
  </si>
  <si>
    <t xml:space="preserve">Apple </t>
  </si>
  <si>
    <t xml:space="preserve">orange </t>
  </si>
  <si>
    <t>banana</t>
  </si>
  <si>
    <t>melon</t>
  </si>
  <si>
    <t>Mango</t>
  </si>
  <si>
    <t>kiwi</t>
  </si>
  <si>
    <t>passion fruit</t>
  </si>
  <si>
    <t>pears</t>
  </si>
  <si>
    <t>popinno</t>
  </si>
  <si>
    <t>grapes</t>
  </si>
  <si>
    <t xml:space="preserve">strawberry </t>
  </si>
  <si>
    <t xml:space="preserve">Year 1 </t>
  </si>
  <si>
    <t xml:space="preserve">Income Statement </t>
  </si>
  <si>
    <t>Revenue</t>
  </si>
  <si>
    <t>Drinks</t>
  </si>
  <si>
    <t>Bakery</t>
  </si>
  <si>
    <t>Greens</t>
  </si>
  <si>
    <t>Refunds</t>
  </si>
  <si>
    <t>Discounts</t>
  </si>
  <si>
    <t xml:space="preserve">ASSUMPTIONS </t>
  </si>
  <si>
    <t>Discount</t>
  </si>
  <si>
    <t>Average cost of good sold</t>
  </si>
  <si>
    <t>Interest</t>
  </si>
  <si>
    <t>Tax rate</t>
  </si>
  <si>
    <t>Net Revenue</t>
  </si>
  <si>
    <t>Average COG</t>
  </si>
  <si>
    <t>Refund</t>
  </si>
  <si>
    <t>Gross Revenue</t>
  </si>
  <si>
    <t>Total COG</t>
  </si>
  <si>
    <t>Gross Margin</t>
  </si>
  <si>
    <t>GM %</t>
  </si>
  <si>
    <t xml:space="preserve">Operating Expenses </t>
  </si>
  <si>
    <t xml:space="preserve">Power </t>
  </si>
  <si>
    <t xml:space="preserve">gas </t>
  </si>
  <si>
    <t xml:space="preserve">water </t>
  </si>
  <si>
    <t>labour</t>
  </si>
  <si>
    <t>cleaning</t>
  </si>
  <si>
    <t>Advertising</t>
  </si>
  <si>
    <t xml:space="preserve">bank charges </t>
  </si>
  <si>
    <t>internet</t>
  </si>
  <si>
    <t>DSTV</t>
  </si>
  <si>
    <t xml:space="preserve">Auditng </t>
  </si>
  <si>
    <t>repairs</t>
  </si>
  <si>
    <t xml:space="preserve">rent </t>
  </si>
  <si>
    <t xml:space="preserve">Purchases /stock </t>
  </si>
  <si>
    <t xml:space="preserve">Garbage </t>
  </si>
  <si>
    <t xml:space="preserve">Transport </t>
  </si>
  <si>
    <t xml:space="preserve">Insurance </t>
  </si>
  <si>
    <t xml:space="preserve">Food Damages </t>
  </si>
  <si>
    <t>Payslip model</t>
  </si>
  <si>
    <t>-</t>
  </si>
  <si>
    <t xml:space="preserve">Total Opex </t>
  </si>
  <si>
    <t>Depreciation</t>
  </si>
  <si>
    <t>Operating Income</t>
  </si>
  <si>
    <t>Net income before taxes</t>
  </si>
  <si>
    <t>Taxes</t>
  </si>
  <si>
    <t>NI %</t>
  </si>
  <si>
    <t xml:space="preserve">Net Profit </t>
  </si>
  <si>
    <t>Capital Expenditure</t>
  </si>
  <si>
    <t>Useful Life (years)</t>
  </si>
  <si>
    <t>Office computer</t>
  </si>
  <si>
    <t>kicthen spoon, sieve</t>
  </si>
  <si>
    <t xml:space="preserve">digital scale </t>
  </si>
  <si>
    <t xml:space="preserve">meat mincer </t>
  </si>
  <si>
    <t>Meat Mincer</t>
  </si>
  <si>
    <t>TOTAL</t>
  </si>
  <si>
    <t xml:space="preserve">Tent </t>
  </si>
  <si>
    <t>Depreciation &amp; Armotization</t>
  </si>
  <si>
    <t xml:space="preserve">Cash Flow Statement </t>
  </si>
  <si>
    <t>Operating Activities</t>
  </si>
  <si>
    <t>Change in AR</t>
  </si>
  <si>
    <t>Change in AP</t>
  </si>
  <si>
    <t>Balance Sheet</t>
  </si>
  <si>
    <t>Cash</t>
  </si>
  <si>
    <t>Acc Depreciation</t>
  </si>
  <si>
    <t>ASSUMPTION</t>
  </si>
  <si>
    <t>AR (% of revenue)</t>
  </si>
  <si>
    <t>AP (% of revenue)</t>
  </si>
  <si>
    <t>Deffered revenue</t>
  </si>
  <si>
    <t>Net Borrowing (LOAN)</t>
  </si>
  <si>
    <t xml:space="preserve">Debt Repayments </t>
  </si>
  <si>
    <t>Interest rates</t>
  </si>
  <si>
    <t>Interest paid</t>
  </si>
  <si>
    <t>Fixed Assest</t>
  </si>
  <si>
    <t>Assets</t>
  </si>
  <si>
    <t>Stock</t>
  </si>
  <si>
    <t>net fixed assets</t>
  </si>
  <si>
    <t>Current Assets</t>
  </si>
  <si>
    <t>Accounts receivable</t>
  </si>
  <si>
    <t xml:space="preserve">Total Assets </t>
  </si>
  <si>
    <t xml:space="preserve">Liabilities </t>
  </si>
  <si>
    <t xml:space="preserve">Accounts payable </t>
  </si>
  <si>
    <t>Long term debt</t>
  </si>
  <si>
    <t xml:space="preserve">Total liabilities </t>
  </si>
  <si>
    <t>EQUITY</t>
  </si>
  <si>
    <t>Owners contribution</t>
  </si>
  <si>
    <t>Retained earning</t>
  </si>
  <si>
    <t>Total share holder contribution</t>
  </si>
  <si>
    <t>Liability and shareholders Equity</t>
  </si>
  <si>
    <t xml:space="preserve">Balance check </t>
  </si>
  <si>
    <t xml:space="preserve">Grant </t>
  </si>
  <si>
    <t xml:space="preserve">website </t>
  </si>
  <si>
    <t>Logo</t>
  </si>
  <si>
    <t>Lobby interior design</t>
  </si>
  <si>
    <t>Company registration</t>
  </si>
  <si>
    <t xml:space="preserve">Mpesa </t>
  </si>
  <si>
    <t>Change in deffered revenue</t>
  </si>
  <si>
    <t xml:space="preserve">Operating Cash </t>
  </si>
  <si>
    <t xml:space="preserve">Investing Activities </t>
  </si>
  <si>
    <t>Capex</t>
  </si>
  <si>
    <t>Free cash flow</t>
  </si>
  <si>
    <t xml:space="preserve">Financing Activites </t>
  </si>
  <si>
    <t>Debt Repayment</t>
  </si>
  <si>
    <t xml:space="preserve">Net Borrowing </t>
  </si>
  <si>
    <t xml:space="preserve">NCF from financing </t>
  </si>
  <si>
    <t xml:space="preserve">Net Cash Flow </t>
  </si>
  <si>
    <t>Cash Injection</t>
  </si>
  <si>
    <t>Orders</t>
  </si>
  <si>
    <t xml:space="preserve">Tea </t>
  </si>
  <si>
    <t xml:space="preserve">Other Assets </t>
  </si>
  <si>
    <t xml:space="preserve">Deposits </t>
  </si>
  <si>
    <t>Grant Amount</t>
  </si>
  <si>
    <t>Salaries backup</t>
  </si>
  <si>
    <t xml:space="preserve">Auditing </t>
  </si>
  <si>
    <t xml:space="preserve">Staff meals </t>
  </si>
  <si>
    <t xml:space="preserve">Drawings </t>
  </si>
  <si>
    <t xml:space="preserve">Net Revenue </t>
  </si>
  <si>
    <t>Net profit</t>
  </si>
  <si>
    <t>Total Cost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</si>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</sst>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[$KES]\ * #,##0.00_);_([$KES]\ * \(#,##0.00\);_([$KES]\ * &quot;-&quot;??_);_(@_)"/>
    <numFmt numFmtId="166" formatCode="_(* #,##0.00_);_(* \(#,##0.00\);_(* &quot;-&quot;???_);_(@_)"/>
    <numFmt numFmtId="167" formatCode="_(* #,##0_);_(* \(#,##0\);_(* &quot;-&quot;???_);_(@_)"/>
    <numFmt numFmtId="168" formatCode="0.0%"/>
    <numFmt numFmtId="169" formatCode="_([$USD]\ * #,##0.00_);_([$USD]\ * \(#,##0.00\);_([$USD]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7" xfId="0" applyFont="1" applyBorder="1"/>
    <xf numFmtId="165" fontId="2" fillId="0" borderId="0" xfId="0" applyNumberFormat="1" applyFont="1"/>
    <xf numFmtId="0" fontId="3" fillId="0" borderId="9" xfId="0" applyFont="1" applyBorder="1"/>
    <xf numFmtId="0" fontId="2" fillId="0" borderId="8" xfId="0" applyFont="1" applyBorder="1"/>
    <xf numFmtId="0" fontId="4" fillId="2" borderId="0" xfId="0" applyFont="1" applyFill="1" applyAlignment="1"/>
    <xf numFmtId="0" fontId="5" fillId="2" borderId="0" xfId="0" applyFont="1" applyFill="1" applyAlignment="1"/>
    <xf numFmtId="0" fontId="4" fillId="0" borderId="0" xfId="0" applyFont="1" applyFill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165" fontId="3" fillId="6" borderId="1" xfId="0" applyNumberFormat="1" applyFont="1" applyFill="1" applyBorder="1"/>
    <xf numFmtId="0" fontId="2" fillId="6" borderId="1" xfId="0" applyFont="1" applyFill="1" applyBorder="1"/>
    <xf numFmtId="0" fontId="2" fillId="0" borderId="0" xfId="0" applyFont="1" applyBorder="1"/>
    <xf numFmtId="0" fontId="6" fillId="0" borderId="0" xfId="0" applyFont="1"/>
    <xf numFmtId="165" fontId="6" fillId="0" borderId="0" xfId="0" applyNumberFormat="1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3" xfId="0" applyNumberFormat="1" applyFont="1" applyBorder="1"/>
    <xf numFmtId="0" fontId="3" fillId="0" borderId="1" xfId="0" applyFont="1" applyBorder="1"/>
    <xf numFmtId="0" fontId="2" fillId="0" borderId="0" xfId="0" applyFont="1" applyBorder="1" applyAlignment="1"/>
    <xf numFmtId="165" fontId="2" fillId="0" borderId="0" xfId="0" applyNumberFormat="1" applyFont="1" applyBorder="1"/>
    <xf numFmtId="0" fontId="2" fillId="0" borderId="0" xfId="0" applyFont="1" applyFill="1" applyBorder="1"/>
    <xf numFmtId="0" fontId="6" fillId="0" borderId="0" xfId="0" applyFont="1" applyFill="1"/>
    <xf numFmtId="165" fontId="6" fillId="0" borderId="0" xfId="0" applyNumberFormat="1" applyFont="1" applyFill="1"/>
    <xf numFmtId="165" fontId="3" fillId="0" borderId="0" xfId="0" applyNumberFormat="1" applyFont="1" applyFill="1" applyBorder="1"/>
    <xf numFmtId="165" fontId="3" fillId="0" borderId="2" xfId="0" applyNumberFormat="1" applyFont="1" applyBorder="1"/>
    <xf numFmtId="165" fontId="2" fillId="0" borderId="6" xfId="0" applyNumberFormat="1" applyFont="1" applyBorder="1"/>
    <xf numFmtId="165" fontId="7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3" fillId="7" borderId="1" xfId="0" applyFont="1" applyFill="1" applyBorder="1"/>
    <xf numFmtId="165" fontId="6" fillId="7" borderId="0" xfId="0" applyNumberFormat="1" applyFont="1" applyFill="1"/>
    <xf numFmtId="0" fontId="6" fillId="7" borderId="0" xfId="0" applyFont="1" applyFill="1"/>
    <xf numFmtId="165" fontId="2" fillId="7" borderId="0" xfId="0" applyNumberFormat="1" applyFont="1" applyFill="1"/>
    <xf numFmtId="0" fontId="2" fillId="0" borderId="3" xfId="0" applyFont="1" applyBorder="1"/>
    <xf numFmtId="0" fontId="2" fillId="7" borderId="3" xfId="0" applyFont="1" applyFill="1" applyBorder="1"/>
    <xf numFmtId="165" fontId="3" fillId="7" borderId="3" xfId="0" applyNumberFormat="1" applyFont="1" applyFill="1" applyBorder="1"/>
    <xf numFmtId="165" fontId="2" fillId="0" borderId="3" xfId="0" applyNumberFormat="1" applyFont="1" applyBorder="1"/>
    <xf numFmtId="0" fontId="2" fillId="8" borderId="0" xfId="0" applyFont="1" applyFill="1"/>
    <xf numFmtId="165" fontId="3" fillId="8" borderId="2" xfId="0" applyNumberFormat="1" applyFont="1" applyFill="1" applyBorder="1"/>
    <xf numFmtId="0" fontId="8" fillId="2" borderId="0" xfId="0" applyFont="1" applyFill="1"/>
    <xf numFmtId="166" fontId="4" fillId="2" borderId="0" xfId="0" applyNumberFormat="1" applyFont="1" applyFill="1" applyAlignment="1"/>
    <xf numFmtId="167" fontId="4" fillId="2" borderId="0" xfId="0" applyNumberFormat="1" applyFont="1" applyFill="1" applyAlignment="1"/>
    <xf numFmtId="166" fontId="2" fillId="9" borderId="0" xfId="0" applyNumberFormat="1" applyFont="1" applyFill="1" applyAlignment="1">
      <alignment horizontal="right"/>
    </xf>
    <xf numFmtId="166" fontId="2" fillId="9" borderId="0" xfId="0" applyNumberFormat="1" applyFont="1" applyFill="1"/>
    <xf numFmtId="0" fontId="4" fillId="2" borderId="0" xfId="0" applyFont="1" applyFill="1"/>
    <xf numFmtId="167" fontId="2" fillId="9" borderId="0" xfId="0" applyNumberFormat="1" applyFont="1" applyFill="1"/>
    <xf numFmtId="0" fontId="7" fillId="2" borderId="0" xfId="0" applyFont="1" applyFill="1"/>
    <xf numFmtId="0" fontId="2" fillId="9" borderId="0" xfId="0" applyFont="1" applyFill="1"/>
    <xf numFmtId="166" fontId="3" fillId="0" borderId="2" xfId="0" applyNumberFormat="1" applyFont="1" applyBorder="1" applyAlignment="1">
      <alignment horizontal="right"/>
    </xf>
    <xf numFmtId="166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 applyBorder="1" applyAlignment="1">
      <alignment horizontal="left"/>
    </xf>
    <xf numFmtId="167" fontId="6" fillId="0" borderId="0" xfId="0" applyNumberFormat="1" applyFont="1"/>
    <xf numFmtId="164" fontId="6" fillId="0" borderId="0" xfId="0" applyNumberFormat="1" applyFont="1"/>
    <xf numFmtId="166" fontId="3" fillId="0" borderId="0" xfId="0" applyNumberFormat="1" applyFont="1"/>
    <xf numFmtId="167" fontId="9" fillId="0" borderId="0" xfId="0" applyNumberFormat="1" applyFont="1"/>
    <xf numFmtId="165" fontId="9" fillId="0" borderId="0" xfId="0" applyNumberFormat="1" applyFont="1"/>
    <xf numFmtId="167" fontId="3" fillId="0" borderId="3" xfId="0" applyNumberFormat="1" applyFont="1" applyBorder="1"/>
    <xf numFmtId="165" fontId="3" fillId="0" borderId="0" xfId="0" applyNumberFormat="1" applyFont="1"/>
    <xf numFmtId="0" fontId="3" fillId="0" borderId="0" xfId="0" applyFont="1"/>
    <xf numFmtId="166" fontId="10" fillId="0" borderId="0" xfId="0" applyNumberFormat="1" applyFont="1"/>
    <xf numFmtId="165" fontId="3" fillId="0" borderId="4" xfId="0" applyNumberFormat="1" applyFont="1" applyBorder="1"/>
    <xf numFmtId="165" fontId="3" fillId="0" borderId="0" xfId="0" applyNumberFormat="1" applyFont="1" applyBorder="1"/>
    <xf numFmtId="167" fontId="3" fillId="0" borderId="0" xfId="0" applyNumberFormat="1" applyFont="1" applyBorder="1"/>
    <xf numFmtId="165" fontId="3" fillId="0" borderId="5" xfId="0" applyNumberFormat="1" applyFont="1" applyBorder="1"/>
    <xf numFmtId="9" fontId="6" fillId="7" borderId="0" xfId="1" applyFont="1" applyFill="1"/>
    <xf numFmtId="0" fontId="11" fillId="2" borderId="0" xfId="0" applyFont="1" applyFill="1"/>
    <xf numFmtId="165" fontId="11" fillId="2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10" fillId="0" borderId="0" xfId="0" applyFont="1"/>
    <xf numFmtId="9" fontId="2" fillId="0" borderId="0" xfId="1" applyFont="1"/>
    <xf numFmtId="0" fontId="12" fillId="0" borderId="0" xfId="0" applyFont="1" applyBorder="1"/>
    <xf numFmtId="0" fontId="13" fillId="0" borderId="0" xfId="0" applyFont="1"/>
    <xf numFmtId="165" fontId="13" fillId="0" borderId="0" xfId="0" applyNumberFormat="1" applyFont="1" applyFill="1"/>
    <xf numFmtId="165" fontId="2" fillId="0" borderId="0" xfId="0" applyNumberFormat="1" applyFont="1" applyFill="1"/>
    <xf numFmtId="165" fontId="2" fillId="5" borderId="0" xfId="0" applyNumberFormat="1" applyFont="1" applyFill="1"/>
    <xf numFmtId="165" fontId="3" fillId="0" borderId="10" xfId="0" applyNumberFormat="1" applyFont="1" applyBorder="1"/>
    <xf numFmtId="0" fontId="4" fillId="4" borderId="0" xfId="0" applyFont="1" applyFill="1"/>
    <xf numFmtId="165" fontId="4" fillId="4" borderId="0" xfId="0" applyNumberFormat="1" applyFont="1" applyFill="1"/>
    <xf numFmtId="0" fontId="4" fillId="0" borderId="0" xfId="0" applyFont="1" applyFill="1"/>
    <xf numFmtId="0" fontId="2" fillId="7" borderId="0" xfId="0" applyFont="1" applyFill="1"/>
    <xf numFmtId="0" fontId="2" fillId="0" borderId="0" xfId="0" applyFont="1" applyFill="1"/>
    <xf numFmtId="0" fontId="2" fillId="7" borderId="0" xfId="0" applyFont="1" applyFill="1" applyAlignment="1">
      <alignment horizontal="right"/>
    </xf>
    <xf numFmtId="9" fontId="6" fillId="0" borderId="0" xfId="1" applyFont="1" applyFill="1"/>
    <xf numFmtId="0" fontId="2" fillId="7" borderId="0" xfId="0" applyFont="1" applyFill="1" applyBorder="1"/>
    <xf numFmtId="168" fontId="6" fillId="7" borderId="0" xfId="1" applyNumberFormat="1" applyFont="1" applyFill="1"/>
    <xf numFmtId="0" fontId="12" fillId="7" borderId="0" xfId="0" applyFont="1" applyFill="1" applyBorder="1"/>
    <xf numFmtId="10" fontId="6" fillId="7" borderId="0" xfId="1" applyNumberFormat="1" applyFont="1" applyFill="1"/>
    <xf numFmtId="10" fontId="6" fillId="0" borderId="0" xfId="1" applyNumberFormat="1" applyFont="1" applyFill="1"/>
    <xf numFmtId="0" fontId="14" fillId="7" borderId="0" xfId="0" applyFont="1" applyFill="1"/>
    <xf numFmtId="1" fontId="5" fillId="0" borderId="1" xfId="0" applyNumberFormat="1" applyFont="1" applyBorder="1"/>
    <xf numFmtId="0" fontId="9" fillId="0" borderId="0" xfId="0" applyFont="1"/>
    <xf numFmtId="0" fontId="15" fillId="0" borderId="0" xfId="0" applyFont="1"/>
    <xf numFmtId="1" fontId="3" fillId="0" borderId="7" xfId="0" applyNumberFormat="1" applyFont="1" applyBorder="1"/>
    <xf numFmtId="165" fontId="5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9" fillId="11" borderId="0" xfId="0" applyNumberFormat="1" applyFont="1" applyFill="1"/>
    <xf numFmtId="0" fontId="3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3" fillId="0" borderId="0" xfId="0" applyNumberFormat="1" applyFont="1"/>
    <xf numFmtId="165" fontId="10" fillId="0" borderId="0" xfId="0" applyNumberFormat="1" applyFont="1"/>
    <xf numFmtId="165" fontId="3" fillId="3" borderId="5" xfId="0" applyNumberFormat="1" applyFont="1" applyFill="1" applyBorder="1"/>
    <xf numFmtId="0" fontId="3" fillId="0" borderId="2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6" fillId="2" borderId="0" xfId="0" applyFont="1" applyFill="1"/>
    <xf numFmtId="165" fontId="16" fillId="2" borderId="0" xfId="0" applyNumberFormat="1" applyFont="1" applyFill="1"/>
    <xf numFmtId="0" fontId="3" fillId="0" borderId="3" xfId="0" applyFont="1" applyBorder="1"/>
    <xf numFmtId="0" fontId="3" fillId="3" borderId="0" xfId="0" applyFont="1" applyFill="1"/>
    <xf numFmtId="165" fontId="3" fillId="10" borderId="0" xfId="0" applyNumberFormat="1" applyFont="1" applyFill="1"/>
    <xf numFmtId="0" fontId="3" fillId="0" borderId="0" xfId="0" applyFont="1" applyFill="1" applyBorder="1"/>
    <xf numFmtId="165" fontId="3" fillId="0" borderId="0" xfId="0" applyNumberFormat="1" applyFont="1" applyFill="1"/>
    <xf numFmtId="165" fontId="2" fillId="4" borderId="0" xfId="0" applyNumberFormat="1" applyFont="1" applyFill="1"/>
    <xf numFmtId="165" fontId="6" fillId="7" borderId="0" xfId="1" applyNumberFormat="1" applyFont="1" applyFill="1"/>
    <xf numFmtId="169" fontId="2" fillId="7" borderId="0" xfId="0" applyNumberFormat="1" applyFont="1" applyFill="1" applyAlignment="1"/>
    <xf numFmtId="9" fontId="6" fillId="0" borderId="0" xfId="1" applyFont="1"/>
    <xf numFmtId="0" fontId="17" fillId="12" borderId="0" xfId="0" applyFont="1" applyFill="1"/>
    <xf numFmtId="0" fontId="17" fillId="12" borderId="7" xfId="0" applyFont="1" applyFill="1" applyBorder="1"/>
    <xf numFmtId="0" fontId="17" fillId="1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66"/>
      <color rgb="FFBB13B3"/>
      <color rgb="FFFF3300"/>
      <color rgb="FF0000FF"/>
      <color rgb="FF9966FF"/>
      <color rgb="FFF5801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66FF"/>
  </sheetPr>
  <dimension ref="A1:L96"/>
  <sheetViews>
    <sheetView showGridLines="0" workbookViewId="0">
      <selection activeCell="H7" sqref="H7"/>
    </sheetView>
  </sheetViews>
  <sheetFormatPr defaultRowHeight="15.75" x14ac:dyDescent="0.25"/>
  <cols>
    <col min="1" max="1" width="35.7109375" style="13" bestFit="1" customWidth="1"/>
    <col min="2" max="2" width="6.5703125" style="1" bestFit="1" customWidth="1"/>
    <col min="3" max="3" width="18.42578125" style="3" bestFit="1" customWidth="1"/>
    <col min="4" max="4" width="18.85546875" style="3" bestFit="1" customWidth="1"/>
    <col min="5" max="5" width="18.5703125" style="1" bestFit="1" customWidth="1"/>
    <col min="6" max="16384" width="9.140625" style="1"/>
  </cols>
  <sheetData>
    <row r="1" spans="1:12" x14ac:dyDescent="0.25">
      <c r="A1" s="6" t="s">
        <v>71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</row>
    <row r="2" spans="1:12" x14ac:dyDescent="0.25">
      <c r="A2" s="9" t="s">
        <v>75</v>
      </c>
      <c r="B2" s="10" t="s">
        <v>72</v>
      </c>
      <c r="C2" s="11" t="s">
        <v>81</v>
      </c>
      <c r="D2" s="11" t="s">
        <v>73</v>
      </c>
      <c r="E2" s="12"/>
    </row>
    <row r="3" spans="1:12" x14ac:dyDescent="0.25">
      <c r="A3" s="13" t="s">
        <v>1</v>
      </c>
      <c r="B3" s="14">
        <v>4</v>
      </c>
      <c r="C3" s="15">
        <v>80000</v>
      </c>
      <c r="D3" s="3">
        <f>B3*C3</f>
        <v>320000</v>
      </c>
      <c r="E3" s="3">
        <f>C3</f>
        <v>80000</v>
      </c>
    </row>
    <row r="4" spans="1:12" x14ac:dyDescent="0.25">
      <c r="A4" s="13" t="s">
        <v>274</v>
      </c>
      <c r="B4" s="14">
        <v>2</v>
      </c>
      <c r="C4" s="15">
        <f>'Payslip Book'!H16</f>
        <v>169750</v>
      </c>
      <c r="D4" s="3">
        <f>B4*C4</f>
        <v>339500</v>
      </c>
      <c r="E4" s="3">
        <f>D4</f>
        <v>339500</v>
      </c>
    </row>
    <row r="5" spans="1:12" x14ac:dyDescent="0.25">
      <c r="A5" s="13" t="s">
        <v>256</v>
      </c>
      <c r="B5" s="14">
        <v>1</v>
      </c>
      <c r="C5" s="15">
        <v>35000</v>
      </c>
      <c r="D5" s="3">
        <f>B5*C5</f>
        <v>35000</v>
      </c>
    </row>
    <row r="6" spans="1:12" x14ac:dyDescent="0.25">
      <c r="A6" s="13" t="s">
        <v>2</v>
      </c>
      <c r="B6" s="14">
        <v>1</v>
      </c>
      <c r="C6" s="15">
        <v>20000</v>
      </c>
      <c r="D6" s="3">
        <f t="shared" ref="D6:D67" si="0">B6*C6</f>
        <v>20000</v>
      </c>
    </row>
    <row r="7" spans="1:12" x14ac:dyDescent="0.25">
      <c r="A7" s="13" t="s">
        <v>3</v>
      </c>
      <c r="B7" s="14">
        <v>1</v>
      </c>
      <c r="C7" s="15">
        <v>5000</v>
      </c>
      <c r="D7" s="3">
        <f t="shared" si="0"/>
        <v>5000</v>
      </c>
    </row>
    <row r="8" spans="1:12" x14ac:dyDescent="0.25">
      <c r="A8" s="13" t="s">
        <v>4</v>
      </c>
      <c r="B8" s="14">
        <v>1</v>
      </c>
      <c r="C8" s="15">
        <v>2500</v>
      </c>
      <c r="D8" s="3">
        <f t="shared" si="0"/>
        <v>2500</v>
      </c>
    </row>
    <row r="9" spans="1:12" x14ac:dyDescent="0.25">
      <c r="A9" s="13" t="s">
        <v>5</v>
      </c>
      <c r="B9" s="14">
        <v>10</v>
      </c>
      <c r="C9" s="15">
        <v>1000</v>
      </c>
      <c r="D9" s="3">
        <f t="shared" si="0"/>
        <v>10000</v>
      </c>
    </row>
    <row r="10" spans="1:12" x14ac:dyDescent="0.25">
      <c r="A10" s="13" t="s">
        <v>6</v>
      </c>
      <c r="B10" s="14">
        <v>1</v>
      </c>
      <c r="C10" s="15">
        <v>15000</v>
      </c>
      <c r="D10" s="3">
        <f t="shared" si="0"/>
        <v>15000</v>
      </c>
    </row>
    <row r="11" spans="1:12" x14ac:dyDescent="0.25">
      <c r="A11" s="13" t="s">
        <v>11</v>
      </c>
      <c r="B11" s="14">
        <v>1</v>
      </c>
      <c r="C11" s="15">
        <v>70000</v>
      </c>
      <c r="D11" s="3">
        <f>B11*C11</f>
        <v>70000</v>
      </c>
    </row>
    <row r="12" spans="1:12" x14ac:dyDescent="0.25">
      <c r="A12" s="16" t="s">
        <v>74</v>
      </c>
      <c r="B12" s="14">
        <v>1</v>
      </c>
      <c r="C12" s="15">
        <v>50000</v>
      </c>
      <c r="D12" s="3">
        <f t="shared" si="0"/>
        <v>50000</v>
      </c>
    </row>
    <row r="13" spans="1:12" x14ac:dyDescent="0.25">
      <c r="A13" s="17"/>
      <c r="B13" s="14"/>
      <c r="C13" s="15"/>
      <c r="D13" s="18">
        <f>SUM(D3:D12)</f>
        <v>867000</v>
      </c>
    </row>
    <row r="14" spans="1:12" x14ac:dyDescent="0.25">
      <c r="A14" s="19" t="s">
        <v>8</v>
      </c>
      <c r="B14" s="14"/>
      <c r="C14" s="15"/>
    </row>
    <row r="15" spans="1:12" x14ac:dyDescent="0.25">
      <c r="A15" s="13" t="s">
        <v>9</v>
      </c>
      <c r="B15" s="14">
        <v>1</v>
      </c>
      <c r="C15" s="15">
        <v>350000</v>
      </c>
      <c r="D15" s="3">
        <f t="shared" si="0"/>
        <v>350000</v>
      </c>
      <c r="E15" s="3">
        <f>D15</f>
        <v>350000</v>
      </c>
    </row>
    <row r="16" spans="1:12" x14ac:dyDescent="0.25">
      <c r="A16" s="13" t="s">
        <v>80</v>
      </c>
      <c r="B16" s="14">
        <v>1</v>
      </c>
      <c r="C16" s="15">
        <v>4000</v>
      </c>
      <c r="D16" s="3">
        <f t="shared" si="0"/>
        <v>4000</v>
      </c>
      <c r="E16" s="3"/>
    </row>
    <row r="17" spans="1:5" x14ac:dyDescent="0.25">
      <c r="A17" s="13" t="s">
        <v>10</v>
      </c>
      <c r="B17" s="14">
        <v>1</v>
      </c>
      <c r="C17" s="15">
        <v>20000</v>
      </c>
      <c r="D17" s="3">
        <f t="shared" si="0"/>
        <v>20000</v>
      </c>
      <c r="E17" s="3">
        <f t="shared" ref="E17:E79" si="1">D17</f>
        <v>20000</v>
      </c>
    </row>
    <row r="18" spans="1:5" x14ac:dyDescent="0.25">
      <c r="B18" s="14"/>
      <c r="C18" s="15"/>
      <c r="D18" s="18">
        <f>SUM(D15:D17)</f>
        <v>374000</v>
      </c>
      <c r="E18" s="3"/>
    </row>
    <row r="19" spans="1:5" x14ac:dyDescent="0.25">
      <c r="A19" s="19" t="s">
        <v>11</v>
      </c>
      <c r="B19" s="14"/>
      <c r="C19" s="15"/>
      <c r="E19" s="3"/>
    </row>
    <row r="20" spans="1:5" x14ac:dyDescent="0.25">
      <c r="A20" s="13" t="s">
        <v>82</v>
      </c>
      <c r="B20" s="14">
        <v>1</v>
      </c>
      <c r="C20" s="15">
        <v>20000</v>
      </c>
      <c r="D20" s="3">
        <f t="shared" si="0"/>
        <v>20000</v>
      </c>
      <c r="E20" s="3">
        <f t="shared" si="1"/>
        <v>20000</v>
      </c>
    </row>
    <row r="21" spans="1:5" x14ac:dyDescent="0.25">
      <c r="A21" s="13" t="s">
        <v>12</v>
      </c>
      <c r="B21" s="14">
        <v>1</v>
      </c>
      <c r="C21" s="15">
        <v>2500</v>
      </c>
      <c r="D21" s="3">
        <f t="shared" si="0"/>
        <v>2500</v>
      </c>
      <c r="E21" s="3">
        <f t="shared" si="1"/>
        <v>2500</v>
      </c>
    </row>
    <row r="22" spans="1:5" x14ac:dyDescent="0.25">
      <c r="A22" s="13" t="s">
        <v>13</v>
      </c>
      <c r="B22" s="14">
        <v>1</v>
      </c>
      <c r="C22" s="15">
        <v>70000</v>
      </c>
      <c r="D22" s="3">
        <f t="shared" si="0"/>
        <v>70000</v>
      </c>
      <c r="E22" s="3">
        <f t="shared" si="1"/>
        <v>70000</v>
      </c>
    </row>
    <row r="23" spans="1:5" x14ac:dyDescent="0.25">
      <c r="B23" s="14"/>
      <c r="C23" s="15"/>
      <c r="D23" s="18">
        <f>SUM(D20:D22)</f>
        <v>92500</v>
      </c>
      <c r="E23" s="3"/>
    </row>
    <row r="24" spans="1:5" x14ac:dyDescent="0.25">
      <c r="A24" s="19" t="s">
        <v>0</v>
      </c>
      <c r="B24" s="14"/>
      <c r="C24" s="15"/>
      <c r="E24" s="3"/>
    </row>
    <row r="25" spans="1:5" x14ac:dyDescent="0.25">
      <c r="A25" s="13" t="s">
        <v>14</v>
      </c>
      <c r="B25" s="14">
        <v>40</v>
      </c>
      <c r="C25" s="15">
        <v>6500</v>
      </c>
      <c r="D25" s="3">
        <f t="shared" si="0"/>
        <v>260000</v>
      </c>
      <c r="E25" s="3">
        <f t="shared" si="1"/>
        <v>260000</v>
      </c>
    </row>
    <row r="26" spans="1:5" x14ac:dyDescent="0.25">
      <c r="A26" s="13" t="s">
        <v>15</v>
      </c>
      <c r="B26" s="14">
        <v>12</v>
      </c>
      <c r="C26" s="15">
        <v>15000</v>
      </c>
      <c r="D26" s="3">
        <f t="shared" si="0"/>
        <v>180000</v>
      </c>
      <c r="E26" s="3">
        <f t="shared" si="1"/>
        <v>180000</v>
      </c>
    </row>
    <row r="27" spans="1:5" x14ac:dyDescent="0.25">
      <c r="A27" s="13" t="s">
        <v>16</v>
      </c>
      <c r="B27" s="14">
        <v>1</v>
      </c>
      <c r="C27" s="15">
        <v>50000</v>
      </c>
      <c r="D27" s="3">
        <f t="shared" si="0"/>
        <v>50000</v>
      </c>
      <c r="E27" s="3">
        <f t="shared" si="1"/>
        <v>50000</v>
      </c>
    </row>
    <row r="28" spans="1:5" x14ac:dyDescent="0.25">
      <c r="A28" s="13" t="s">
        <v>17</v>
      </c>
      <c r="B28" s="14">
        <v>1</v>
      </c>
      <c r="C28" s="15">
        <v>45000</v>
      </c>
      <c r="D28" s="3">
        <f t="shared" si="0"/>
        <v>45000</v>
      </c>
      <c r="E28" s="3">
        <f t="shared" si="1"/>
        <v>45000</v>
      </c>
    </row>
    <row r="29" spans="1:5" x14ac:dyDescent="0.25">
      <c r="A29" s="13" t="s">
        <v>18</v>
      </c>
      <c r="B29" s="14">
        <v>1</v>
      </c>
      <c r="C29" s="15">
        <v>10000</v>
      </c>
      <c r="D29" s="3">
        <f t="shared" si="0"/>
        <v>10000</v>
      </c>
      <c r="E29" s="3">
        <f t="shared" si="1"/>
        <v>10000</v>
      </c>
    </row>
    <row r="30" spans="1:5" x14ac:dyDescent="0.25">
      <c r="A30" s="13" t="s">
        <v>19</v>
      </c>
      <c r="B30" s="14">
        <v>1</v>
      </c>
      <c r="C30" s="15">
        <v>30000</v>
      </c>
      <c r="D30" s="3">
        <f t="shared" si="0"/>
        <v>30000</v>
      </c>
      <c r="E30" s="3">
        <f t="shared" si="1"/>
        <v>30000</v>
      </c>
    </row>
    <row r="31" spans="1:5" x14ac:dyDescent="0.25">
      <c r="A31" s="13" t="s">
        <v>20</v>
      </c>
      <c r="B31" s="14">
        <v>1</v>
      </c>
      <c r="C31" s="15">
        <v>90000</v>
      </c>
      <c r="D31" s="3">
        <f t="shared" si="0"/>
        <v>90000</v>
      </c>
      <c r="E31" s="3">
        <f t="shared" si="1"/>
        <v>90000</v>
      </c>
    </row>
    <row r="32" spans="1:5" x14ac:dyDescent="0.25">
      <c r="A32" s="13" t="s">
        <v>21</v>
      </c>
      <c r="B32" s="14">
        <v>1</v>
      </c>
      <c r="C32" s="15">
        <v>120000</v>
      </c>
      <c r="D32" s="3">
        <f t="shared" si="0"/>
        <v>120000</v>
      </c>
      <c r="E32" s="3">
        <f t="shared" si="1"/>
        <v>120000</v>
      </c>
    </row>
    <row r="33" spans="1:5" x14ac:dyDescent="0.25">
      <c r="A33" s="13" t="s">
        <v>22</v>
      </c>
      <c r="B33" s="14">
        <v>8</v>
      </c>
      <c r="C33" s="15">
        <v>400</v>
      </c>
      <c r="D33" s="3">
        <f t="shared" si="0"/>
        <v>3200</v>
      </c>
      <c r="E33" s="3">
        <f t="shared" si="1"/>
        <v>3200</v>
      </c>
    </row>
    <row r="34" spans="1:5" x14ac:dyDescent="0.25">
      <c r="A34" s="13" t="s">
        <v>23</v>
      </c>
      <c r="B34" s="14">
        <v>40</v>
      </c>
      <c r="C34" s="15">
        <v>125</v>
      </c>
      <c r="D34" s="3">
        <f t="shared" si="0"/>
        <v>5000</v>
      </c>
      <c r="E34" s="3">
        <f t="shared" si="1"/>
        <v>5000</v>
      </c>
    </row>
    <row r="35" spans="1:5" x14ac:dyDescent="0.25">
      <c r="A35" s="13" t="s">
        <v>24</v>
      </c>
      <c r="B35" s="14">
        <v>50</v>
      </c>
      <c r="C35" s="15">
        <v>250</v>
      </c>
      <c r="D35" s="3">
        <f t="shared" si="0"/>
        <v>12500</v>
      </c>
      <c r="E35" s="3">
        <f t="shared" si="1"/>
        <v>12500</v>
      </c>
    </row>
    <row r="36" spans="1:5" x14ac:dyDescent="0.25">
      <c r="A36" s="13" t="s">
        <v>25</v>
      </c>
      <c r="B36" s="14">
        <v>8</v>
      </c>
      <c r="C36" s="15">
        <v>450</v>
      </c>
      <c r="D36" s="3">
        <f t="shared" si="0"/>
        <v>3600</v>
      </c>
      <c r="E36" s="3">
        <f t="shared" si="1"/>
        <v>3600</v>
      </c>
    </row>
    <row r="37" spans="1:5" x14ac:dyDescent="0.25">
      <c r="A37" s="13" t="s">
        <v>26</v>
      </c>
      <c r="B37" s="14">
        <v>8</v>
      </c>
      <c r="C37" s="15">
        <v>450</v>
      </c>
      <c r="D37" s="3">
        <f t="shared" si="0"/>
        <v>3600</v>
      </c>
      <c r="E37" s="3">
        <f t="shared" si="1"/>
        <v>3600</v>
      </c>
    </row>
    <row r="38" spans="1:5" x14ac:dyDescent="0.25">
      <c r="A38" s="13" t="s">
        <v>27</v>
      </c>
      <c r="B38" s="14">
        <v>1</v>
      </c>
      <c r="C38" s="15">
        <v>8000</v>
      </c>
      <c r="D38" s="3">
        <f t="shared" si="0"/>
        <v>8000</v>
      </c>
      <c r="E38" s="3">
        <f t="shared" si="1"/>
        <v>8000</v>
      </c>
    </row>
    <row r="39" spans="1:5" x14ac:dyDescent="0.25">
      <c r="A39" s="13" t="s">
        <v>28</v>
      </c>
      <c r="B39" s="14">
        <v>1</v>
      </c>
      <c r="C39" s="15">
        <v>5000</v>
      </c>
      <c r="D39" s="3">
        <f t="shared" si="0"/>
        <v>5000</v>
      </c>
      <c r="E39" s="3">
        <f t="shared" si="1"/>
        <v>5000</v>
      </c>
    </row>
    <row r="40" spans="1:5" x14ac:dyDescent="0.25">
      <c r="B40" s="14"/>
      <c r="C40" s="15"/>
      <c r="D40" s="18">
        <f>SUM(D25:D39)</f>
        <v>825900</v>
      </c>
      <c r="E40" s="3"/>
    </row>
    <row r="41" spans="1:5" x14ac:dyDescent="0.25">
      <c r="A41" s="19" t="s">
        <v>29</v>
      </c>
      <c r="B41" s="14"/>
      <c r="C41" s="15"/>
      <c r="E41" s="3"/>
    </row>
    <row r="42" spans="1:5" x14ac:dyDescent="0.25">
      <c r="A42" s="13" t="s">
        <v>30</v>
      </c>
      <c r="B42" s="14">
        <v>2</v>
      </c>
      <c r="C42" s="15">
        <v>400</v>
      </c>
      <c r="D42" s="3">
        <f t="shared" si="0"/>
        <v>800</v>
      </c>
      <c r="E42" s="3">
        <f t="shared" si="1"/>
        <v>800</v>
      </c>
    </row>
    <row r="43" spans="1:5" x14ac:dyDescent="0.25">
      <c r="A43" s="13" t="s">
        <v>31</v>
      </c>
      <c r="B43" s="14">
        <v>2</v>
      </c>
      <c r="C43" s="15">
        <v>350</v>
      </c>
      <c r="D43" s="3">
        <f t="shared" si="0"/>
        <v>700</v>
      </c>
      <c r="E43" s="3">
        <f t="shared" si="1"/>
        <v>700</v>
      </c>
    </row>
    <row r="44" spans="1:5" x14ac:dyDescent="0.25">
      <c r="A44" s="13" t="s">
        <v>32</v>
      </c>
      <c r="B44" s="14">
        <v>10</v>
      </c>
      <c r="C44" s="15">
        <v>80</v>
      </c>
      <c r="D44" s="3">
        <f t="shared" si="0"/>
        <v>800</v>
      </c>
      <c r="E44" s="3">
        <f t="shared" si="1"/>
        <v>800</v>
      </c>
    </row>
    <row r="45" spans="1:5" x14ac:dyDescent="0.25">
      <c r="B45" s="14"/>
      <c r="C45" s="15"/>
      <c r="D45" s="18">
        <f>SUM(D42:D44)</f>
        <v>2300</v>
      </c>
      <c r="E45" s="3"/>
    </row>
    <row r="46" spans="1:5" x14ac:dyDescent="0.25">
      <c r="A46" s="19" t="s">
        <v>77</v>
      </c>
      <c r="B46" s="14"/>
      <c r="C46" s="15"/>
      <c r="E46" s="3"/>
    </row>
    <row r="47" spans="1:5" x14ac:dyDescent="0.25">
      <c r="A47" s="13" t="s">
        <v>33</v>
      </c>
      <c r="B47" s="14">
        <v>1</v>
      </c>
      <c r="C47" s="15">
        <v>200000</v>
      </c>
      <c r="D47" s="3">
        <f t="shared" si="0"/>
        <v>200000</v>
      </c>
      <c r="E47" s="3">
        <f t="shared" si="1"/>
        <v>200000</v>
      </c>
    </row>
    <row r="48" spans="1:5" x14ac:dyDescent="0.25">
      <c r="A48" s="13" t="s">
        <v>7</v>
      </c>
      <c r="B48" s="14">
        <v>10</v>
      </c>
      <c r="C48" s="15">
        <v>4500</v>
      </c>
      <c r="D48" s="3">
        <f>B48*C48</f>
        <v>45000</v>
      </c>
      <c r="E48" s="3">
        <f t="shared" si="1"/>
        <v>45000</v>
      </c>
    </row>
    <row r="49" spans="1:5" x14ac:dyDescent="0.25">
      <c r="A49" s="13" t="s">
        <v>34</v>
      </c>
      <c r="B49" s="14">
        <v>2</v>
      </c>
      <c r="C49" s="15">
        <v>15000</v>
      </c>
      <c r="D49" s="3">
        <f t="shared" si="0"/>
        <v>30000</v>
      </c>
      <c r="E49" s="3">
        <f t="shared" si="1"/>
        <v>30000</v>
      </c>
    </row>
    <row r="50" spans="1:5" x14ac:dyDescent="0.25">
      <c r="A50" s="13" t="s">
        <v>35</v>
      </c>
      <c r="B50" s="14">
        <v>2</v>
      </c>
      <c r="C50" s="15">
        <v>55000</v>
      </c>
      <c r="D50" s="3">
        <f t="shared" si="0"/>
        <v>110000</v>
      </c>
      <c r="E50" s="3">
        <f t="shared" si="1"/>
        <v>110000</v>
      </c>
    </row>
    <row r="51" spans="1:5" x14ac:dyDescent="0.25">
      <c r="A51" s="13" t="s">
        <v>36</v>
      </c>
      <c r="B51" s="14">
        <v>2</v>
      </c>
      <c r="C51" s="15">
        <v>5000</v>
      </c>
      <c r="D51" s="3">
        <f t="shared" si="0"/>
        <v>10000</v>
      </c>
      <c r="E51" s="3">
        <f t="shared" si="1"/>
        <v>10000</v>
      </c>
    </row>
    <row r="52" spans="1:5" x14ac:dyDescent="0.25">
      <c r="A52" s="13" t="s">
        <v>37</v>
      </c>
      <c r="B52" s="14">
        <v>1</v>
      </c>
      <c r="C52" s="15">
        <v>30000</v>
      </c>
      <c r="D52" s="3">
        <f t="shared" si="0"/>
        <v>30000</v>
      </c>
      <c r="E52" s="3">
        <f t="shared" si="1"/>
        <v>30000</v>
      </c>
    </row>
    <row r="53" spans="1:5" x14ac:dyDescent="0.25">
      <c r="A53" s="13" t="s">
        <v>38</v>
      </c>
      <c r="B53" s="14">
        <v>2</v>
      </c>
      <c r="C53" s="15">
        <v>21000</v>
      </c>
      <c r="D53" s="3">
        <f t="shared" si="0"/>
        <v>42000</v>
      </c>
      <c r="E53" s="3">
        <f t="shared" si="1"/>
        <v>42000</v>
      </c>
    </row>
    <row r="54" spans="1:5" x14ac:dyDescent="0.25">
      <c r="A54" s="13" t="s">
        <v>39</v>
      </c>
      <c r="B54" s="14">
        <v>1</v>
      </c>
      <c r="C54" s="15">
        <v>18000</v>
      </c>
      <c r="D54" s="3">
        <f t="shared" si="0"/>
        <v>18000</v>
      </c>
      <c r="E54" s="3">
        <f t="shared" si="1"/>
        <v>18000</v>
      </c>
    </row>
    <row r="55" spans="1:5" x14ac:dyDescent="0.25">
      <c r="A55" s="13" t="s">
        <v>40</v>
      </c>
      <c r="B55" s="14">
        <v>1</v>
      </c>
      <c r="C55" s="15">
        <v>50000</v>
      </c>
      <c r="D55" s="3">
        <f t="shared" si="0"/>
        <v>50000</v>
      </c>
      <c r="E55" s="3">
        <f t="shared" si="1"/>
        <v>50000</v>
      </c>
    </row>
    <row r="56" spans="1:5" x14ac:dyDescent="0.25">
      <c r="A56" s="13" t="s">
        <v>41</v>
      </c>
      <c r="B56" s="14">
        <v>1</v>
      </c>
      <c r="C56" s="15">
        <v>60000</v>
      </c>
      <c r="D56" s="3">
        <f t="shared" si="0"/>
        <v>60000</v>
      </c>
      <c r="E56" s="3">
        <f t="shared" si="1"/>
        <v>60000</v>
      </c>
    </row>
    <row r="57" spans="1:5" x14ac:dyDescent="0.25">
      <c r="A57" s="20" t="s">
        <v>76</v>
      </c>
      <c r="B57" s="14">
        <v>1</v>
      </c>
      <c r="C57" s="15">
        <v>25000</v>
      </c>
      <c r="D57" s="3">
        <f t="shared" si="0"/>
        <v>25000</v>
      </c>
      <c r="E57" s="3">
        <f t="shared" si="1"/>
        <v>25000</v>
      </c>
    </row>
    <row r="58" spans="1:5" x14ac:dyDescent="0.25">
      <c r="A58" s="13" t="s">
        <v>42</v>
      </c>
      <c r="B58" s="14">
        <v>1</v>
      </c>
      <c r="C58" s="15">
        <v>8000</v>
      </c>
      <c r="D58" s="3">
        <f t="shared" si="0"/>
        <v>8000</v>
      </c>
      <c r="E58" s="3">
        <f t="shared" si="1"/>
        <v>8000</v>
      </c>
    </row>
    <row r="59" spans="1:5" x14ac:dyDescent="0.25">
      <c r="A59" s="13" t="s">
        <v>43</v>
      </c>
      <c r="B59" s="14">
        <v>1</v>
      </c>
      <c r="C59" s="15">
        <v>11000</v>
      </c>
      <c r="D59" s="3">
        <f t="shared" si="0"/>
        <v>11000</v>
      </c>
      <c r="E59" s="3">
        <f t="shared" si="1"/>
        <v>11000</v>
      </c>
    </row>
    <row r="60" spans="1:5" x14ac:dyDescent="0.25">
      <c r="A60" s="13" t="s">
        <v>44</v>
      </c>
      <c r="B60" s="14">
        <v>5</v>
      </c>
      <c r="C60" s="15">
        <v>600</v>
      </c>
      <c r="D60" s="3">
        <f t="shared" si="0"/>
        <v>3000</v>
      </c>
      <c r="E60" s="3">
        <f t="shared" si="1"/>
        <v>3000</v>
      </c>
    </row>
    <row r="61" spans="1:5" x14ac:dyDescent="0.25">
      <c r="A61" s="13" t="s">
        <v>45</v>
      </c>
      <c r="B61" s="14">
        <v>10</v>
      </c>
      <c r="C61" s="15">
        <v>1000</v>
      </c>
      <c r="D61" s="3">
        <f t="shared" si="0"/>
        <v>10000</v>
      </c>
      <c r="E61" s="3">
        <f t="shared" si="1"/>
        <v>10000</v>
      </c>
    </row>
    <row r="62" spans="1:5" x14ac:dyDescent="0.25">
      <c r="A62" s="13" t="s">
        <v>46</v>
      </c>
      <c r="B62" s="14">
        <v>10</v>
      </c>
      <c r="C62" s="15">
        <v>300</v>
      </c>
      <c r="D62" s="3">
        <f t="shared" si="0"/>
        <v>3000</v>
      </c>
      <c r="E62" s="3">
        <f t="shared" si="1"/>
        <v>3000</v>
      </c>
    </row>
    <row r="63" spans="1:5" x14ac:dyDescent="0.25">
      <c r="A63" s="13" t="s">
        <v>47</v>
      </c>
      <c r="B63" s="14">
        <v>60</v>
      </c>
      <c r="C63" s="15">
        <v>15</v>
      </c>
      <c r="D63" s="3">
        <f t="shared" si="0"/>
        <v>900</v>
      </c>
      <c r="E63" s="3">
        <f t="shared" si="1"/>
        <v>900</v>
      </c>
    </row>
    <row r="64" spans="1:5" x14ac:dyDescent="0.25">
      <c r="A64" s="13" t="s">
        <v>48</v>
      </c>
      <c r="B64" s="14">
        <v>60</v>
      </c>
      <c r="C64" s="15">
        <v>15</v>
      </c>
      <c r="D64" s="3">
        <f t="shared" si="0"/>
        <v>900</v>
      </c>
      <c r="E64" s="3">
        <f t="shared" si="1"/>
        <v>900</v>
      </c>
    </row>
    <row r="65" spans="1:5" x14ac:dyDescent="0.25">
      <c r="A65" s="13" t="s">
        <v>49</v>
      </c>
      <c r="B65" s="14">
        <v>6</v>
      </c>
      <c r="C65" s="15">
        <v>200</v>
      </c>
      <c r="D65" s="3">
        <f t="shared" si="0"/>
        <v>1200</v>
      </c>
      <c r="E65" s="3">
        <f t="shared" si="1"/>
        <v>1200</v>
      </c>
    </row>
    <row r="66" spans="1:5" x14ac:dyDescent="0.25">
      <c r="A66" s="13" t="s">
        <v>50</v>
      </c>
      <c r="B66" s="14">
        <v>2</v>
      </c>
      <c r="C66" s="15">
        <v>250</v>
      </c>
      <c r="D66" s="3">
        <f t="shared" si="0"/>
        <v>500</v>
      </c>
      <c r="E66" s="3">
        <f t="shared" si="1"/>
        <v>500</v>
      </c>
    </row>
    <row r="67" spans="1:5" x14ac:dyDescent="0.25">
      <c r="A67" s="13" t="s">
        <v>51</v>
      </c>
      <c r="B67" s="14">
        <v>2</v>
      </c>
      <c r="C67" s="15">
        <v>4500</v>
      </c>
      <c r="D67" s="3">
        <f t="shared" si="0"/>
        <v>9000</v>
      </c>
      <c r="E67" s="3">
        <f t="shared" si="1"/>
        <v>9000</v>
      </c>
    </row>
    <row r="68" spans="1:5" x14ac:dyDescent="0.25">
      <c r="A68" s="13" t="s">
        <v>52</v>
      </c>
      <c r="B68" s="14">
        <v>4</v>
      </c>
      <c r="C68" s="15">
        <v>100</v>
      </c>
      <c r="D68" s="3">
        <f t="shared" ref="D68:D89" si="2">B68*C68</f>
        <v>400</v>
      </c>
      <c r="E68" s="3">
        <f t="shared" si="1"/>
        <v>400</v>
      </c>
    </row>
    <row r="69" spans="1:5" x14ac:dyDescent="0.25">
      <c r="A69" s="13" t="s">
        <v>53</v>
      </c>
      <c r="B69" s="14">
        <v>25</v>
      </c>
      <c r="C69" s="15">
        <v>30</v>
      </c>
      <c r="D69" s="3">
        <f t="shared" si="2"/>
        <v>750</v>
      </c>
      <c r="E69" s="3">
        <f t="shared" si="1"/>
        <v>750</v>
      </c>
    </row>
    <row r="70" spans="1:5" x14ac:dyDescent="0.25">
      <c r="A70" s="13" t="s">
        <v>54</v>
      </c>
      <c r="B70" s="14">
        <v>2</v>
      </c>
      <c r="C70" s="15">
        <v>8000</v>
      </c>
      <c r="D70" s="3">
        <f t="shared" si="2"/>
        <v>16000</v>
      </c>
      <c r="E70" s="3">
        <f t="shared" si="1"/>
        <v>16000</v>
      </c>
    </row>
    <row r="71" spans="1:5" x14ac:dyDescent="0.25">
      <c r="A71" s="13" t="s">
        <v>55</v>
      </c>
      <c r="B71" s="14">
        <v>2</v>
      </c>
      <c r="C71" s="15">
        <v>100</v>
      </c>
      <c r="D71" s="3">
        <f t="shared" si="2"/>
        <v>200</v>
      </c>
      <c r="E71" s="3">
        <f t="shared" si="1"/>
        <v>200</v>
      </c>
    </row>
    <row r="72" spans="1:5" x14ac:dyDescent="0.25">
      <c r="A72" s="13" t="s">
        <v>56</v>
      </c>
      <c r="B72" s="14">
        <v>3</v>
      </c>
      <c r="C72" s="15">
        <v>150</v>
      </c>
      <c r="D72" s="3">
        <f t="shared" si="2"/>
        <v>450</v>
      </c>
      <c r="E72" s="3">
        <f t="shared" si="1"/>
        <v>450</v>
      </c>
    </row>
    <row r="73" spans="1:5" x14ac:dyDescent="0.25">
      <c r="A73" s="13" t="s">
        <v>215</v>
      </c>
      <c r="B73" s="14">
        <v>1</v>
      </c>
      <c r="C73" s="15">
        <v>15000</v>
      </c>
      <c r="D73" s="3">
        <f t="shared" si="2"/>
        <v>15000</v>
      </c>
      <c r="E73" s="3">
        <f t="shared" si="1"/>
        <v>15000</v>
      </c>
    </row>
    <row r="74" spans="1:5" x14ac:dyDescent="0.25">
      <c r="A74" s="13" t="s">
        <v>57</v>
      </c>
      <c r="B74" s="14">
        <v>1</v>
      </c>
      <c r="C74" s="15">
        <v>6500</v>
      </c>
      <c r="D74" s="3">
        <f t="shared" si="2"/>
        <v>6500</v>
      </c>
      <c r="E74" s="3">
        <f t="shared" si="1"/>
        <v>6500</v>
      </c>
    </row>
    <row r="75" spans="1:5" x14ac:dyDescent="0.25">
      <c r="A75" s="13" t="s">
        <v>58</v>
      </c>
      <c r="B75" s="14">
        <v>5</v>
      </c>
      <c r="C75" s="15">
        <v>250</v>
      </c>
      <c r="D75" s="3">
        <f t="shared" si="2"/>
        <v>1250</v>
      </c>
      <c r="E75" s="3">
        <f t="shared" si="1"/>
        <v>1250</v>
      </c>
    </row>
    <row r="76" spans="1:5" x14ac:dyDescent="0.25">
      <c r="A76" s="13" t="s">
        <v>59</v>
      </c>
      <c r="B76" s="14">
        <v>5</v>
      </c>
      <c r="C76" s="15">
        <v>650</v>
      </c>
      <c r="D76" s="3">
        <f t="shared" si="2"/>
        <v>3250</v>
      </c>
      <c r="E76" s="3">
        <f t="shared" si="1"/>
        <v>3250</v>
      </c>
    </row>
    <row r="77" spans="1:5" x14ac:dyDescent="0.25">
      <c r="A77" s="13" t="s">
        <v>60</v>
      </c>
      <c r="B77" s="14">
        <v>1</v>
      </c>
      <c r="C77" s="15">
        <v>60000</v>
      </c>
      <c r="D77" s="3">
        <f t="shared" si="2"/>
        <v>60000</v>
      </c>
      <c r="E77" s="3">
        <f t="shared" si="1"/>
        <v>60000</v>
      </c>
    </row>
    <row r="78" spans="1:5" x14ac:dyDescent="0.25">
      <c r="A78" s="13" t="s">
        <v>61</v>
      </c>
      <c r="B78" s="14">
        <v>2</v>
      </c>
      <c r="C78" s="15">
        <v>850</v>
      </c>
      <c r="D78" s="3">
        <f t="shared" si="2"/>
        <v>1700</v>
      </c>
      <c r="E78" s="3">
        <f t="shared" si="1"/>
        <v>1700</v>
      </c>
    </row>
    <row r="79" spans="1:5" x14ac:dyDescent="0.25">
      <c r="A79" s="13" t="s">
        <v>62</v>
      </c>
      <c r="B79" s="14">
        <v>15</v>
      </c>
      <c r="C79" s="15">
        <v>250</v>
      </c>
      <c r="D79" s="3">
        <f t="shared" si="2"/>
        <v>3750</v>
      </c>
      <c r="E79" s="3">
        <f t="shared" si="1"/>
        <v>3750</v>
      </c>
    </row>
    <row r="80" spans="1:5" x14ac:dyDescent="0.25">
      <c r="A80" s="13" t="s">
        <v>63</v>
      </c>
      <c r="B80" s="14">
        <v>30</v>
      </c>
      <c r="C80" s="15">
        <v>20</v>
      </c>
      <c r="D80" s="3">
        <f t="shared" si="2"/>
        <v>600</v>
      </c>
      <c r="E80" s="3">
        <f t="shared" ref="E80:E92" si="3">D80</f>
        <v>600</v>
      </c>
    </row>
    <row r="81" spans="1:5" x14ac:dyDescent="0.25">
      <c r="A81" s="13" t="s">
        <v>64</v>
      </c>
      <c r="B81" s="14">
        <v>35</v>
      </c>
      <c r="C81" s="15">
        <v>100</v>
      </c>
      <c r="D81" s="3">
        <f t="shared" si="2"/>
        <v>3500</v>
      </c>
      <c r="E81" s="3">
        <f t="shared" si="3"/>
        <v>3500</v>
      </c>
    </row>
    <row r="82" spans="1:5" x14ac:dyDescent="0.25">
      <c r="A82" s="13" t="s">
        <v>65</v>
      </c>
      <c r="B82" s="14">
        <v>8</v>
      </c>
      <c r="C82" s="15">
        <v>200</v>
      </c>
      <c r="D82" s="3">
        <f t="shared" si="2"/>
        <v>1600</v>
      </c>
      <c r="E82" s="3">
        <f t="shared" si="3"/>
        <v>1600</v>
      </c>
    </row>
    <row r="83" spans="1:5" x14ac:dyDescent="0.25">
      <c r="A83" s="13" t="s">
        <v>25</v>
      </c>
      <c r="B83" s="14">
        <v>8</v>
      </c>
      <c r="C83" s="15">
        <v>250</v>
      </c>
      <c r="D83" s="3">
        <f t="shared" si="2"/>
        <v>2000</v>
      </c>
      <c r="E83" s="3">
        <f t="shared" si="3"/>
        <v>2000</v>
      </c>
    </row>
    <row r="84" spans="1:5" x14ac:dyDescent="0.25">
      <c r="A84" s="13" t="s">
        <v>66</v>
      </c>
      <c r="B84" s="14">
        <v>8</v>
      </c>
      <c r="C84" s="15">
        <v>250</v>
      </c>
      <c r="D84" s="3">
        <f t="shared" si="2"/>
        <v>2000</v>
      </c>
      <c r="E84" s="3">
        <f t="shared" si="3"/>
        <v>2000</v>
      </c>
    </row>
    <row r="85" spans="1:5" x14ac:dyDescent="0.25">
      <c r="A85" s="13" t="s">
        <v>67</v>
      </c>
      <c r="B85" s="14">
        <v>2</v>
      </c>
      <c r="C85" s="15">
        <v>7800</v>
      </c>
      <c r="D85" s="3">
        <f t="shared" si="2"/>
        <v>15600</v>
      </c>
      <c r="E85" s="3">
        <f t="shared" si="3"/>
        <v>15600</v>
      </c>
    </row>
    <row r="86" spans="1:5" x14ac:dyDescent="0.25">
      <c r="B86" s="14"/>
      <c r="C86" s="15"/>
      <c r="D86" s="18">
        <f>SUM(D47:D85)</f>
        <v>802050</v>
      </c>
      <c r="E86" s="3"/>
    </row>
    <row r="87" spans="1:5" x14ac:dyDescent="0.25">
      <c r="B87" s="14"/>
      <c r="C87" s="15"/>
      <c r="D87" s="21"/>
      <c r="E87" s="3"/>
    </row>
    <row r="88" spans="1:5" x14ac:dyDescent="0.25">
      <c r="A88" s="13" t="s">
        <v>68</v>
      </c>
      <c r="B88" s="14">
        <v>1</v>
      </c>
      <c r="C88" s="15">
        <v>105000</v>
      </c>
      <c r="D88" s="3">
        <f t="shared" si="2"/>
        <v>105000</v>
      </c>
      <c r="E88" s="3">
        <f t="shared" si="3"/>
        <v>105000</v>
      </c>
    </row>
    <row r="89" spans="1:5" x14ac:dyDescent="0.25">
      <c r="A89" s="13" t="s">
        <v>69</v>
      </c>
      <c r="B89" s="14">
        <v>1</v>
      </c>
      <c r="C89" s="15">
        <v>86000</v>
      </c>
      <c r="D89" s="3">
        <f t="shared" si="2"/>
        <v>86000</v>
      </c>
      <c r="E89" s="3">
        <f t="shared" si="3"/>
        <v>86000</v>
      </c>
    </row>
    <row r="90" spans="1:5" x14ac:dyDescent="0.25">
      <c r="B90" s="14"/>
      <c r="C90" s="15"/>
      <c r="D90" s="18">
        <f>SUM(D88:D89)</f>
        <v>191000</v>
      </c>
      <c r="E90" s="3"/>
    </row>
    <row r="91" spans="1:5" x14ac:dyDescent="0.25">
      <c r="B91" s="14"/>
      <c r="C91" s="15"/>
      <c r="D91" s="21"/>
      <c r="E91" s="3"/>
    </row>
    <row r="92" spans="1:5" x14ac:dyDescent="0.25">
      <c r="A92" s="22" t="s">
        <v>79</v>
      </c>
      <c r="B92" s="23"/>
      <c r="C92" s="24"/>
      <c r="D92" s="25">
        <f>'Income statement '!B40/20</f>
        <v>299662.74000000005</v>
      </c>
      <c r="E92" s="3">
        <f t="shared" si="3"/>
        <v>299662.74000000005</v>
      </c>
    </row>
    <row r="93" spans="1:5" ht="16.5" thickBot="1" x14ac:dyDescent="0.3">
      <c r="B93" s="14"/>
      <c r="C93" s="15"/>
      <c r="E93" s="3"/>
    </row>
    <row r="94" spans="1:5" ht="16.5" thickBot="1" x14ac:dyDescent="0.3">
      <c r="A94" s="13" t="s">
        <v>78</v>
      </c>
      <c r="B94" s="14"/>
      <c r="C94" s="15"/>
      <c r="D94" s="26">
        <f>D13+D18+D23+D40+D45+D86+D90+D92</f>
        <v>3454412.74</v>
      </c>
      <c r="E94" s="27">
        <f>SUM(E3:E92)</f>
        <v>3002912.74</v>
      </c>
    </row>
    <row r="95" spans="1:5" x14ac:dyDescent="0.25">
      <c r="B95" s="14"/>
      <c r="C95" s="15"/>
      <c r="E95" s="3"/>
    </row>
    <row r="96" spans="1:5" x14ac:dyDescent="0.25">
      <c r="A96" s="13" t="s">
        <v>273</v>
      </c>
      <c r="B96" s="14"/>
      <c r="C96" s="15"/>
      <c r="D96" s="28">
        <v>3600000</v>
      </c>
    </row>
  </sheetData>
  <pageMargins left="0.7" right="0.7" top="0.75" bottom="0.75" header="0.3" footer="0.3"/>
  <pageSetup paperSize="9" orientation="portrait" horizontalDpi="4294967292" verticalDpi="1200" r:id="rId1"/>
  <ignoredErrors>
    <ignoredError sqref="D13 D8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5801F"/>
  </sheetPr>
  <dimension ref="A2:K85"/>
  <sheetViews>
    <sheetView showGridLines="0" workbookViewId="0">
      <selection activeCell="I11" sqref="I11"/>
    </sheetView>
  </sheetViews>
  <sheetFormatPr defaultRowHeight="15.75" x14ac:dyDescent="0.25"/>
  <cols>
    <col min="1" max="1" width="22.28515625" style="1" bestFit="1" customWidth="1"/>
    <col min="2" max="2" width="16.7109375" style="1" bestFit="1" customWidth="1"/>
    <col min="3" max="3" width="4.42578125" style="1" bestFit="1" customWidth="1"/>
    <col min="4" max="4" width="17" style="1" bestFit="1" customWidth="1"/>
    <col min="5" max="5" width="14.42578125" style="1" bestFit="1" customWidth="1"/>
    <col min="6" max="6" width="6.140625" style="1" bestFit="1" customWidth="1"/>
    <col min="7" max="7" width="4.42578125" style="1" bestFit="1" customWidth="1"/>
    <col min="8" max="8" width="18.85546875" style="1" bestFit="1" customWidth="1"/>
    <col min="9" max="9" width="16.85546875" style="1" bestFit="1" customWidth="1"/>
    <col min="10" max="16384" width="9.140625" style="1"/>
  </cols>
  <sheetData>
    <row r="2" spans="1:11" x14ac:dyDescent="0.25">
      <c r="A2" s="29"/>
      <c r="B2" s="30" t="s">
        <v>83</v>
      </c>
      <c r="C2" s="30"/>
      <c r="D2" s="30"/>
      <c r="E2" s="30"/>
      <c r="F2" s="30"/>
      <c r="G2" s="30"/>
      <c r="H2" s="30"/>
    </row>
    <row r="3" spans="1:11" x14ac:dyDescent="0.25">
      <c r="B3" s="19" t="s">
        <v>84</v>
      </c>
      <c r="C3" s="19" t="s">
        <v>85</v>
      </c>
      <c r="D3" s="19" t="s">
        <v>99</v>
      </c>
      <c r="E3" s="31" t="s">
        <v>96</v>
      </c>
      <c r="F3" s="31" t="s">
        <v>98</v>
      </c>
      <c r="G3" s="31" t="s">
        <v>85</v>
      </c>
      <c r="H3" s="31" t="s">
        <v>100</v>
      </c>
      <c r="I3" s="19"/>
      <c r="J3" s="19"/>
      <c r="K3" s="19"/>
    </row>
    <row r="4" spans="1:11" x14ac:dyDescent="0.25">
      <c r="A4" s="1" t="s">
        <v>97</v>
      </c>
      <c r="B4" s="15">
        <v>30000</v>
      </c>
      <c r="C4" s="14">
        <v>0</v>
      </c>
      <c r="D4" s="3">
        <f>B4*C4</f>
        <v>0</v>
      </c>
      <c r="E4" s="32">
        <v>0</v>
      </c>
      <c r="F4" s="33">
        <v>0</v>
      </c>
      <c r="G4" s="33"/>
      <c r="H4" s="34">
        <f>E4*F4*G4</f>
        <v>0</v>
      </c>
    </row>
    <row r="5" spans="1:11" x14ac:dyDescent="0.25">
      <c r="A5" s="1" t="s">
        <v>86</v>
      </c>
      <c r="B5" s="15">
        <v>0</v>
      </c>
      <c r="C5" s="14">
        <v>0</v>
      </c>
      <c r="D5" s="3">
        <v>0</v>
      </c>
      <c r="E5" s="32">
        <v>800</v>
      </c>
      <c r="F5" s="33">
        <v>5</v>
      </c>
      <c r="G5" s="33">
        <v>1</v>
      </c>
      <c r="H5" s="34">
        <f t="shared" ref="H5:H14" si="0">E5*F5*G5</f>
        <v>4000</v>
      </c>
    </row>
    <row r="6" spans="1:11" x14ac:dyDescent="0.25">
      <c r="A6" s="1" t="s">
        <v>87</v>
      </c>
      <c r="B6" s="15">
        <v>0</v>
      </c>
      <c r="C6" s="14">
        <v>0</v>
      </c>
      <c r="D6" s="3">
        <f t="shared" ref="D6:D14" si="1">B6*C6</f>
        <v>0</v>
      </c>
      <c r="E6" s="32">
        <v>500</v>
      </c>
      <c r="F6" s="33">
        <v>18</v>
      </c>
      <c r="G6" s="33">
        <v>1</v>
      </c>
      <c r="H6" s="34">
        <f t="shared" si="0"/>
        <v>9000</v>
      </c>
    </row>
    <row r="7" spans="1:11" x14ac:dyDescent="0.25">
      <c r="A7" s="1" t="s">
        <v>88</v>
      </c>
      <c r="B7" s="15">
        <v>18000</v>
      </c>
      <c r="C7" s="14">
        <v>1</v>
      </c>
      <c r="D7" s="3">
        <f t="shared" si="1"/>
        <v>18000</v>
      </c>
      <c r="E7" s="32">
        <v>0</v>
      </c>
      <c r="F7" s="33">
        <v>0</v>
      </c>
      <c r="G7" s="33"/>
      <c r="H7" s="34">
        <f t="shared" si="0"/>
        <v>0</v>
      </c>
    </row>
    <row r="8" spans="1:11" x14ac:dyDescent="0.25">
      <c r="A8" s="1" t="s">
        <v>89</v>
      </c>
      <c r="B8" s="15">
        <v>14000</v>
      </c>
      <c r="C8" s="14">
        <v>1</v>
      </c>
      <c r="D8" s="3">
        <f t="shared" si="1"/>
        <v>14000</v>
      </c>
      <c r="E8" s="32">
        <v>0</v>
      </c>
      <c r="F8" s="33">
        <v>0</v>
      </c>
      <c r="G8" s="33"/>
      <c r="H8" s="34">
        <f t="shared" si="0"/>
        <v>0</v>
      </c>
    </row>
    <row r="9" spans="1:11" x14ac:dyDescent="0.25">
      <c r="A9" s="1" t="s">
        <v>90</v>
      </c>
      <c r="B9" s="15">
        <v>32000</v>
      </c>
      <c r="C9" s="14">
        <v>1</v>
      </c>
      <c r="D9" s="3">
        <f t="shared" si="1"/>
        <v>32000</v>
      </c>
      <c r="E9" s="32">
        <v>0</v>
      </c>
      <c r="F9" s="33">
        <v>0</v>
      </c>
      <c r="G9" s="33"/>
      <c r="H9" s="34">
        <f t="shared" si="0"/>
        <v>0</v>
      </c>
    </row>
    <row r="10" spans="1:11" x14ac:dyDescent="0.25">
      <c r="A10" s="1" t="s">
        <v>91</v>
      </c>
      <c r="B10" s="15">
        <v>19000</v>
      </c>
      <c r="C10" s="14">
        <v>1</v>
      </c>
      <c r="D10" s="3">
        <f t="shared" si="1"/>
        <v>19000</v>
      </c>
      <c r="E10" s="32">
        <v>450</v>
      </c>
      <c r="F10" s="33">
        <v>15</v>
      </c>
      <c r="G10" s="33">
        <v>1</v>
      </c>
      <c r="H10" s="34">
        <f t="shared" si="0"/>
        <v>6750</v>
      </c>
    </row>
    <row r="11" spans="1:11" x14ac:dyDescent="0.25">
      <c r="A11" s="1" t="s">
        <v>92</v>
      </c>
      <c r="B11" s="15">
        <v>14500</v>
      </c>
      <c r="C11" s="14">
        <v>1</v>
      </c>
      <c r="D11" s="3">
        <f t="shared" si="1"/>
        <v>14500</v>
      </c>
      <c r="E11" s="32">
        <v>400</v>
      </c>
      <c r="F11" s="33">
        <v>15</v>
      </c>
      <c r="G11" s="33">
        <v>2</v>
      </c>
      <c r="H11" s="34">
        <f t="shared" si="0"/>
        <v>12000</v>
      </c>
    </row>
    <row r="12" spans="1:11" x14ac:dyDescent="0.25">
      <c r="A12" s="1" t="s">
        <v>93</v>
      </c>
      <c r="B12" s="15">
        <v>16500</v>
      </c>
      <c r="C12" s="14">
        <v>1</v>
      </c>
      <c r="D12" s="3">
        <f t="shared" si="1"/>
        <v>16500</v>
      </c>
      <c r="E12" s="32">
        <v>0</v>
      </c>
      <c r="F12" s="33">
        <v>0</v>
      </c>
      <c r="G12" s="33"/>
      <c r="H12" s="34">
        <f t="shared" si="0"/>
        <v>0</v>
      </c>
    </row>
    <row r="13" spans="1:11" x14ac:dyDescent="0.25">
      <c r="A13" s="1" t="s">
        <v>94</v>
      </c>
      <c r="B13" s="15">
        <v>15000</v>
      </c>
      <c r="C13" s="14">
        <v>1</v>
      </c>
      <c r="D13" s="3">
        <f t="shared" si="1"/>
        <v>15000</v>
      </c>
      <c r="E13" s="32"/>
      <c r="F13" s="33"/>
      <c r="G13" s="33"/>
      <c r="H13" s="34">
        <f t="shared" si="0"/>
        <v>0</v>
      </c>
    </row>
    <row r="14" spans="1:11" x14ac:dyDescent="0.25">
      <c r="A14" s="1" t="s">
        <v>95</v>
      </c>
      <c r="B14" s="15">
        <v>0</v>
      </c>
      <c r="C14" s="14">
        <v>0</v>
      </c>
      <c r="D14" s="3">
        <f t="shared" si="1"/>
        <v>0</v>
      </c>
      <c r="E14" s="32">
        <v>300</v>
      </c>
      <c r="F14" s="33">
        <v>30</v>
      </c>
      <c r="G14" s="33">
        <v>1</v>
      </c>
      <c r="H14" s="34">
        <f t="shared" si="0"/>
        <v>9000</v>
      </c>
    </row>
    <row r="15" spans="1:11" x14ac:dyDescent="0.25">
      <c r="A15" s="35"/>
      <c r="B15" s="35"/>
      <c r="C15" s="35"/>
      <c r="D15" s="18">
        <f>SUM(D4:D14)</f>
        <v>129000</v>
      </c>
      <c r="E15" s="36"/>
      <c r="F15" s="36"/>
      <c r="G15" s="36"/>
      <c r="H15" s="37">
        <f>SUM(H4:H14)</f>
        <v>40750</v>
      </c>
    </row>
    <row r="16" spans="1:11" ht="16.5" thickBot="1" x14ac:dyDescent="0.3">
      <c r="A16" s="1" t="s">
        <v>101</v>
      </c>
      <c r="D16" s="35"/>
      <c r="E16" s="35">
        <f>SUM(G4:G14)+SUM(C4:C14)</f>
        <v>13</v>
      </c>
      <c r="F16" s="35"/>
      <c r="G16" s="35"/>
      <c r="H16" s="38">
        <f>SUM(D15+H15)</f>
        <v>169750</v>
      </c>
    </row>
    <row r="17" spans="1:8" ht="16.5" thickBot="1" x14ac:dyDescent="0.3">
      <c r="A17" s="39" t="s">
        <v>102</v>
      </c>
      <c r="B17" s="39"/>
      <c r="C17" s="39"/>
      <c r="D17" s="39"/>
      <c r="E17" s="39"/>
      <c r="F17" s="39"/>
      <c r="G17" s="39"/>
      <c r="H17" s="40">
        <f>H16*12</f>
        <v>2037000</v>
      </c>
    </row>
    <row r="19" spans="1:8" x14ac:dyDescent="0.25">
      <c r="A19" s="41"/>
      <c r="B19" s="30" t="s">
        <v>103</v>
      </c>
      <c r="C19" s="30"/>
      <c r="D19" s="30"/>
      <c r="E19" s="30"/>
      <c r="F19" s="30"/>
      <c r="G19" s="30"/>
      <c r="H19" s="30"/>
    </row>
    <row r="20" spans="1:8" x14ac:dyDescent="0.25">
      <c r="B20" s="19" t="s">
        <v>84</v>
      </c>
      <c r="C20" s="19" t="s">
        <v>85</v>
      </c>
      <c r="D20" s="19" t="s">
        <v>99</v>
      </c>
      <c r="E20" s="31" t="s">
        <v>96</v>
      </c>
      <c r="F20" s="31" t="s">
        <v>98</v>
      </c>
      <c r="G20" s="31" t="s">
        <v>85</v>
      </c>
      <c r="H20" s="31" t="s">
        <v>100</v>
      </c>
    </row>
    <row r="21" spans="1:8" x14ac:dyDescent="0.25">
      <c r="A21" s="1" t="s">
        <v>97</v>
      </c>
      <c r="B21" s="15">
        <f t="shared" ref="B21:B31" si="2">B4*1.04</f>
        <v>31200</v>
      </c>
      <c r="C21" s="14">
        <v>1</v>
      </c>
      <c r="D21" s="3">
        <f>B21*C21</f>
        <v>31200</v>
      </c>
      <c r="E21" s="32">
        <v>0</v>
      </c>
      <c r="F21" s="33">
        <v>0</v>
      </c>
      <c r="G21" s="33"/>
      <c r="H21" s="34">
        <f>E21*F21*G21</f>
        <v>0</v>
      </c>
    </row>
    <row r="22" spans="1:8" x14ac:dyDescent="0.25">
      <c r="A22" s="1" t="s">
        <v>86</v>
      </c>
      <c r="B22" s="15">
        <f t="shared" si="2"/>
        <v>0</v>
      </c>
      <c r="C22" s="14">
        <v>1</v>
      </c>
      <c r="D22" s="3">
        <f t="shared" ref="D22:D31" si="3">B22*C22</f>
        <v>0</v>
      </c>
      <c r="E22" s="32">
        <v>1000</v>
      </c>
      <c r="F22" s="33">
        <v>5</v>
      </c>
      <c r="G22" s="33">
        <v>1</v>
      </c>
      <c r="H22" s="34">
        <f t="shared" ref="H22:H31" si="4">E22*F22*G22</f>
        <v>5000</v>
      </c>
    </row>
    <row r="23" spans="1:8" x14ac:dyDescent="0.25">
      <c r="A23" s="1" t="s">
        <v>87</v>
      </c>
      <c r="B23" s="15">
        <f t="shared" si="2"/>
        <v>0</v>
      </c>
      <c r="C23" s="14">
        <v>0</v>
      </c>
      <c r="D23" s="3">
        <f t="shared" si="3"/>
        <v>0</v>
      </c>
      <c r="E23" s="32">
        <v>500</v>
      </c>
      <c r="F23" s="33">
        <v>18</v>
      </c>
      <c r="G23" s="33">
        <v>2</v>
      </c>
      <c r="H23" s="34">
        <f t="shared" si="4"/>
        <v>18000</v>
      </c>
    </row>
    <row r="24" spans="1:8" x14ac:dyDescent="0.25">
      <c r="A24" s="1" t="s">
        <v>88</v>
      </c>
      <c r="B24" s="15">
        <f t="shared" si="2"/>
        <v>18720</v>
      </c>
      <c r="C24" s="14">
        <v>2</v>
      </c>
      <c r="D24" s="3">
        <f t="shared" si="3"/>
        <v>37440</v>
      </c>
      <c r="E24" s="32">
        <v>900</v>
      </c>
      <c r="F24" s="33">
        <v>15</v>
      </c>
      <c r="G24" s="33">
        <v>1</v>
      </c>
      <c r="H24" s="34">
        <f t="shared" si="4"/>
        <v>13500</v>
      </c>
    </row>
    <row r="25" spans="1:8" x14ac:dyDescent="0.25">
      <c r="A25" s="1" t="s">
        <v>89</v>
      </c>
      <c r="B25" s="15">
        <f t="shared" si="2"/>
        <v>14560</v>
      </c>
      <c r="C25" s="14">
        <v>1</v>
      </c>
      <c r="D25" s="3">
        <f t="shared" si="3"/>
        <v>14560</v>
      </c>
      <c r="E25" s="32">
        <v>0</v>
      </c>
      <c r="F25" s="33">
        <v>0</v>
      </c>
      <c r="G25" s="33"/>
      <c r="H25" s="34">
        <f t="shared" si="4"/>
        <v>0</v>
      </c>
    </row>
    <row r="26" spans="1:8" x14ac:dyDescent="0.25">
      <c r="A26" s="1" t="s">
        <v>90</v>
      </c>
      <c r="B26" s="15">
        <f t="shared" si="2"/>
        <v>33280</v>
      </c>
      <c r="C26" s="14">
        <v>1</v>
      </c>
      <c r="D26" s="3">
        <f t="shared" si="3"/>
        <v>33280</v>
      </c>
      <c r="E26" s="32">
        <v>0</v>
      </c>
      <c r="F26" s="33">
        <v>0</v>
      </c>
      <c r="G26" s="33"/>
      <c r="H26" s="34">
        <f t="shared" si="4"/>
        <v>0</v>
      </c>
    </row>
    <row r="27" spans="1:8" x14ac:dyDescent="0.25">
      <c r="A27" s="1" t="s">
        <v>91</v>
      </c>
      <c r="B27" s="15">
        <f t="shared" si="2"/>
        <v>19760</v>
      </c>
      <c r="C27" s="14">
        <v>2</v>
      </c>
      <c r="D27" s="3">
        <f t="shared" si="3"/>
        <v>39520</v>
      </c>
      <c r="E27" s="32">
        <v>650</v>
      </c>
      <c r="F27" s="33">
        <v>15</v>
      </c>
      <c r="G27" s="33">
        <v>1</v>
      </c>
      <c r="H27" s="34">
        <f t="shared" si="4"/>
        <v>9750</v>
      </c>
    </row>
    <row r="28" spans="1:8" x14ac:dyDescent="0.25">
      <c r="A28" s="1" t="s">
        <v>92</v>
      </c>
      <c r="B28" s="15">
        <f t="shared" si="2"/>
        <v>15080</v>
      </c>
      <c r="C28" s="14">
        <v>3</v>
      </c>
      <c r="D28" s="3">
        <f t="shared" si="3"/>
        <v>45240</v>
      </c>
      <c r="E28" s="32">
        <v>450</v>
      </c>
      <c r="F28" s="33">
        <v>15</v>
      </c>
      <c r="G28" s="33">
        <v>2</v>
      </c>
      <c r="H28" s="34">
        <f t="shared" si="4"/>
        <v>13500</v>
      </c>
    </row>
    <row r="29" spans="1:8" x14ac:dyDescent="0.25">
      <c r="A29" s="1" t="s">
        <v>93</v>
      </c>
      <c r="B29" s="15">
        <f t="shared" si="2"/>
        <v>17160</v>
      </c>
      <c r="C29" s="14">
        <v>2</v>
      </c>
      <c r="D29" s="3">
        <f t="shared" si="3"/>
        <v>34320</v>
      </c>
      <c r="E29" s="32">
        <v>0</v>
      </c>
      <c r="F29" s="33">
        <v>0</v>
      </c>
      <c r="G29" s="33"/>
      <c r="H29" s="34">
        <f t="shared" si="4"/>
        <v>0</v>
      </c>
    </row>
    <row r="30" spans="1:8" x14ac:dyDescent="0.25">
      <c r="A30" s="1" t="s">
        <v>94</v>
      </c>
      <c r="B30" s="15">
        <f t="shared" si="2"/>
        <v>15600</v>
      </c>
      <c r="C30" s="14">
        <v>1</v>
      </c>
      <c r="D30" s="3">
        <f t="shared" si="3"/>
        <v>15600</v>
      </c>
      <c r="E30" s="32"/>
      <c r="F30" s="33"/>
      <c r="G30" s="33"/>
      <c r="H30" s="34">
        <f t="shared" si="4"/>
        <v>0</v>
      </c>
    </row>
    <row r="31" spans="1:8" x14ac:dyDescent="0.25">
      <c r="A31" s="1" t="s">
        <v>95</v>
      </c>
      <c r="B31" s="15">
        <f t="shared" si="2"/>
        <v>0</v>
      </c>
      <c r="C31" s="14">
        <v>0</v>
      </c>
      <c r="D31" s="3">
        <f t="shared" si="3"/>
        <v>0</v>
      </c>
      <c r="E31" s="32">
        <v>350</v>
      </c>
      <c r="F31" s="33">
        <v>30</v>
      </c>
      <c r="G31" s="33">
        <v>1</v>
      </c>
      <c r="H31" s="34">
        <f t="shared" si="4"/>
        <v>10500</v>
      </c>
    </row>
    <row r="32" spans="1:8" x14ac:dyDescent="0.25">
      <c r="A32" s="35"/>
      <c r="B32" s="35"/>
      <c r="C32" s="35"/>
      <c r="D32" s="18">
        <f>SUM(D21:D31)</f>
        <v>251160</v>
      </c>
      <c r="E32" s="35">
        <f>SUM(G21:G31)+SUM(C21:C31)</f>
        <v>22</v>
      </c>
      <c r="F32" s="35"/>
      <c r="G32" s="35"/>
      <c r="H32" s="18">
        <f>SUM(H21:H31)</f>
        <v>70250</v>
      </c>
    </row>
    <row r="33" spans="1:8" ht="16.5" thickBot="1" x14ac:dyDescent="0.3">
      <c r="A33" s="1" t="s">
        <v>101</v>
      </c>
      <c r="D33" s="35"/>
      <c r="E33" s="35"/>
      <c r="F33" s="35"/>
      <c r="G33" s="35"/>
      <c r="H33" s="38">
        <f>SUM(D32+H32)</f>
        <v>321410</v>
      </c>
    </row>
    <row r="34" spans="1:8" ht="16.5" thickBot="1" x14ac:dyDescent="0.3">
      <c r="A34" s="39" t="s">
        <v>102</v>
      </c>
      <c r="B34" s="39"/>
      <c r="C34" s="39"/>
      <c r="D34" s="39"/>
      <c r="E34" s="39"/>
      <c r="F34" s="39"/>
      <c r="G34" s="39"/>
      <c r="H34" s="40">
        <f>H33*12</f>
        <v>3856920</v>
      </c>
    </row>
    <row r="36" spans="1:8" x14ac:dyDescent="0.25">
      <c r="A36" s="29"/>
      <c r="B36" s="30" t="s">
        <v>104</v>
      </c>
      <c r="C36" s="30"/>
      <c r="D36" s="30"/>
      <c r="E36" s="30"/>
      <c r="F36" s="30"/>
      <c r="G36" s="30"/>
      <c r="H36" s="30"/>
    </row>
    <row r="37" spans="1:8" x14ac:dyDescent="0.25">
      <c r="B37" s="19" t="s">
        <v>84</v>
      </c>
      <c r="C37" s="19" t="s">
        <v>85</v>
      </c>
      <c r="D37" s="19" t="s">
        <v>99</v>
      </c>
      <c r="E37" s="31" t="s">
        <v>96</v>
      </c>
      <c r="F37" s="31" t="s">
        <v>98</v>
      </c>
      <c r="G37" s="31" t="s">
        <v>85</v>
      </c>
      <c r="H37" s="31" t="s">
        <v>100</v>
      </c>
    </row>
    <row r="38" spans="1:8" x14ac:dyDescent="0.25">
      <c r="A38" s="1" t="s">
        <v>97</v>
      </c>
      <c r="B38" s="15">
        <f>B21*1.6</f>
        <v>49920</v>
      </c>
      <c r="C38" s="14">
        <v>1</v>
      </c>
      <c r="D38" s="3">
        <f>B38*C38</f>
        <v>49920</v>
      </c>
      <c r="E38" s="32">
        <v>0</v>
      </c>
      <c r="F38" s="33">
        <v>0</v>
      </c>
      <c r="G38" s="33"/>
      <c r="H38" s="34">
        <f>E38*F38*G38</f>
        <v>0</v>
      </c>
    </row>
    <row r="39" spans="1:8" x14ac:dyDescent="0.25">
      <c r="A39" s="1" t="s">
        <v>86</v>
      </c>
      <c r="B39" s="15"/>
      <c r="C39" s="14">
        <v>1</v>
      </c>
      <c r="D39" s="3">
        <f t="shared" ref="D39:D48" si="5">B39*C39</f>
        <v>0</v>
      </c>
      <c r="E39" s="32">
        <v>1100</v>
      </c>
      <c r="F39" s="33">
        <v>5</v>
      </c>
      <c r="G39" s="33">
        <v>1</v>
      </c>
      <c r="H39" s="34">
        <f t="shared" ref="H39:H48" si="6">E39*F39*G39</f>
        <v>5500</v>
      </c>
    </row>
    <row r="40" spans="1:8" x14ac:dyDescent="0.25">
      <c r="A40" s="1" t="s">
        <v>87</v>
      </c>
      <c r="B40" s="15">
        <f>B23*1.04</f>
        <v>0</v>
      </c>
      <c r="C40" s="14">
        <v>0</v>
      </c>
      <c r="D40" s="3">
        <f t="shared" si="5"/>
        <v>0</v>
      </c>
      <c r="E40" s="32">
        <v>550</v>
      </c>
      <c r="F40" s="33">
        <v>18</v>
      </c>
      <c r="G40" s="33">
        <v>2</v>
      </c>
      <c r="H40" s="34">
        <f t="shared" si="6"/>
        <v>19800</v>
      </c>
    </row>
    <row r="41" spans="1:8" x14ac:dyDescent="0.25">
      <c r="A41" s="1" t="s">
        <v>88</v>
      </c>
      <c r="B41" s="15">
        <f t="shared" ref="B41:B48" si="7">B24*1.04</f>
        <v>19468.8</v>
      </c>
      <c r="C41" s="14">
        <v>2</v>
      </c>
      <c r="D41" s="3">
        <f t="shared" si="5"/>
        <v>38937.599999999999</v>
      </c>
      <c r="E41" s="32">
        <v>1200</v>
      </c>
      <c r="F41" s="33">
        <v>15</v>
      </c>
      <c r="G41" s="33">
        <v>1</v>
      </c>
      <c r="H41" s="34">
        <f t="shared" si="6"/>
        <v>18000</v>
      </c>
    </row>
    <row r="42" spans="1:8" x14ac:dyDescent="0.25">
      <c r="A42" s="1" t="s">
        <v>89</v>
      </c>
      <c r="B42" s="15">
        <f t="shared" si="7"/>
        <v>15142.4</v>
      </c>
      <c r="C42" s="14">
        <v>1</v>
      </c>
      <c r="D42" s="3">
        <f t="shared" si="5"/>
        <v>15142.4</v>
      </c>
      <c r="E42" s="32">
        <v>0</v>
      </c>
      <c r="F42" s="33">
        <v>0</v>
      </c>
      <c r="G42" s="33"/>
      <c r="H42" s="34">
        <f t="shared" si="6"/>
        <v>0</v>
      </c>
    </row>
    <row r="43" spans="1:8" x14ac:dyDescent="0.25">
      <c r="A43" s="1" t="s">
        <v>90</v>
      </c>
      <c r="B43" s="15">
        <f t="shared" si="7"/>
        <v>34611.200000000004</v>
      </c>
      <c r="C43" s="14">
        <v>1</v>
      </c>
      <c r="D43" s="3">
        <f t="shared" si="5"/>
        <v>34611.200000000004</v>
      </c>
      <c r="E43" s="32">
        <v>0</v>
      </c>
      <c r="F43" s="33">
        <v>0</v>
      </c>
      <c r="G43" s="33"/>
      <c r="H43" s="34">
        <f t="shared" si="6"/>
        <v>0</v>
      </c>
    </row>
    <row r="44" spans="1:8" x14ac:dyDescent="0.25">
      <c r="A44" s="1" t="s">
        <v>91</v>
      </c>
      <c r="B44" s="15">
        <f t="shared" si="7"/>
        <v>20550.400000000001</v>
      </c>
      <c r="C44" s="14">
        <v>2</v>
      </c>
      <c r="D44" s="3">
        <f t="shared" si="5"/>
        <v>41100.800000000003</v>
      </c>
      <c r="E44" s="32">
        <v>750</v>
      </c>
      <c r="F44" s="33">
        <v>20</v>
      </c>
      <c r="G44" s="33">
        <v>1</v>
      </c>
      <c r="H44" s="34">
        <f t="shared" si="6"/>
        <v>15000</v>
      </c>
    </row>
    <row r="45" spans="1:8" x14ac:dyDescent="0.25">
      <c r="A45" s="1" t="s">
        <v>92</v>
      </c>
      <c r="B45" s="15">
        <f t="shared" si="7"/>
        <v>15683.2</v>
      </c>
      <c r="C45" s="14">
        <v>3</v>
      </c>
      <c r="D45" s="3">
        <f t="shared" si="5"/>
        <v>47049.600000000006</v>
      </c>
      <c r="E45" s="32">
        <v>450</v>
      </c>
      <c r="F45" s="33">
        <v>20</v>
      </c>
      <c r="G45" s="33">
        <v>2</v>
      </c>
      <c r="H45" s="34">
        <f t="shared" si="6"/>
        <v>18000</v>
      </c>
    </row>
    <row r="46" spans="1:8" x14ac:dyDescent="0.25">
      <c r="A46" s="1" t="s">
        <v>93</v>
      </c>
      <c r="B46" s="15">
        <f t="shared" si="7"/>
        <v>17846.400000000001</v>
      </c>
      <c r="C46" s="14">
        <v>3</v>
      </c>
      <c r="D46" s="3">
        <f t="shared" si="5"/>
        <v>53539.200000000004</v>
      </c>
      <c r="E46" s="32">
        <v>0</v>
      </c>
      <c r="F46" s="33">
        <v>0</v>
      </c>
      <c r="G46" s="33"/>
      <c r="H46" s="34">
        <f t="shared" si="6"/>
        <v>0</v>
      </c>
    </row>
    <row r="47" spans="1:8" x14ac:dyDescent="0.25">
      <c r="A47" s="1" t="s">
        <v>94</v>
      </c>
      <c r="B47" s="15">
        <f t="shared" si="7"/>
        <v>16224</v>
      </c>
      <c r="C47" s="14">
        <v>1</v>
      </c>
      <c r="D47" s="3">
        <f t="shared" si="5"/>
        <v>16224</v>
      </c>
      <c r="E47" s="32"/>
      <c r="F47" s="33"/>
      <c r="G47" s="33"/>
      <c r="H47" s="34">
        <f t="shared" si="6"/>
        <v>0</v>
      </c>
    </row>
    <row r="48" spans="1:8" x14ac:dyDescent="0.25">
      <c r="A48" s="1" t="s">
        <v>95</v>
      </c>
      <c r="B48" s="15">
        <f t="shared" si="7"/>
        <v>0</v>
      </c>
      <c r="C48" s="14">
        <v>0</v>
      </c>
      <c r="D48" s="3">
        <f t="shared" si="5"/>
        <v>0</v>
      </c>
      <c r="E48" s="32">
        <v>400</v>
      </c>
      <c r="F48" s="33">
        <v>30</v>
      </c>
      <c r="G48" s="33">
        <v>1</v>
      </c>
      <c r="H48" s="34">
        <f t="shared" si="6"/>
        <v>12000</v>
      </c>
    </row>
    <row r="49" spans="1:8" x14ac:dyDescent="0.25">
      <c r="A49" s="35"/>
      <c r="B49" s="35"/>
      <c r="C49" s="35"/>
      <c r="D49" s="18">
        <f>SUM(D38:D48)</f>
        <v>296524.79999999999</v>
      </c>
      <c r="E49" s="35">
        <f>SUM(G38:G48)+SUM(C38:C48)</f>
        <v>23</v>
      </c>
      <c r="F49" s="35"/>
      <c r="G49" s="35"/>
      <c r="H49" s="18">
        <f>SUM(H38:H48)</f>
        <v>88300</v>
      </c>
    </row>
    <row r="50" spans="1:8" ht="16.5" thickBot="1" x14ac:dyDescent="0.3">
      <c r="A50" s="1" t="s">
        <v>101</v>
      </c>
      <c r="D50" s="35"/>
      <c r="E50" s="35"/>
      <c r="F50" s="35"/>
      <c r="G50" s="35"/>
      <c r="H50" s="38">
        <f>SUM(D49+H49)</f>
        <v>384824.8</v>
      </c>
    </row>
    <row r="51" spans="1:8" ht="16.5" thickBot="1" x14ac:dyDescent="0.3">
      <c r="A51" s="39" t="s">
        <v>102</v>
      </c>
      <c r="B51" s="39"/>
      <c r="C51" s="39"/>
      <c r="D51" s="39"/>
      <c r="E51" s="39"/>
      <c r="F51" s="39"/>
      <c r="G51" s="39"/>
      <c r="H51" s="40">
        <f>H50*12</f>
        <v>4617897.5999999996</v>
      </c>
    </row>
    <row r="53" spans="1:8" x14ac:dyDescent="0.25">
      <c r="A53" s="29"/>
      <c r="B53" s="30" t="s">
        <v>105</v>
      </c>
      <c r="C53" s="30"/>
      <c r="D53" s="30"/>
      <c r="E53" s="30"/>
      <c r="F53" s="30"/>
      <c r="G53" s="30"/>
      <c r="H53" s="30"/>
    </row>
    <row r="54" spans="1:8" x14ac:dyDescent="0.25">
      <c r="B54" s="19" t="s">
        <v>84</v>
      </c>
      <c r="C54" s="19" t="s">
        <v>85</v>
      </c>
      <c r="D54" s="19" t="s">
        <v>99</v>
      </c>
      <c r="E54" s="31" t="s">
        <v>96</v>
      </c>
      <c r="F54" s="31" t="s">
        <v>98</v>
      </c>
      <c r="G54" s="31" t="s">
        <v>85</v>
      </c>
      <c r="H54" s="31" t="s">
        <v>100</v>
      </c>
    </row>
    <row r="55" spans="1:8" x14ac:dyDescent="0.25">
      <c r="A55" s="1" t="s">
        <v>97</v>
      </c>
      <c r="B55" s="15">
        <f>B38*1.6</f>
        <v>79872</v>
      </c>
      <c r="C55" s="14">
        <v>1</v>
      </c>
      <c r="D55" s="3">
        <f>B55*C55</f>
        <v>79872</v>
      </c>
      <c r="E55" s="32">
        <v>0</v>
      </c>
      <c r="F55" s="33">
        <v>0</v>
      </c>
      <c r="G55" s="33"/>
      <c r="H55" s="34">
        <f>E55*F55*G55</f>
        <v>0</v>
      </c>
    </row>
    <row r="56" spans="1:8" x14ac:dyDescent="0.25">
      <c r="A56" s="1" t="s">
        <v>86</v>
      </c>
      <c r="B56" s="15"/>
      <c r="C56" s="14">
        <v>1</v>
      </c>
      <c r="D56" s="3">
        <f t="shared" ref="D56:D65" si="8">B56*C56</f>
        <v>0</v>
      </c>
      <c r="E56" s="32">
        <v>1200</v>
      </c>
      <c r="F56" s="33">
        <v>5</v>
      </c>
      <c r="G56" s="33">
        <v>1</v>
      </c>
      <c r="H56" s="34">
        <f t="shared" ref="H56:H65" si="9">E56*F56*G56</f>
        <v>6000</v>
      </c>
    </row>
    <row r="57" spans="1:8" x14ac:dyDescent="0.25">
      <c r="A57" s="1" t="s">
        <v>87</v>
      </c>
      <c r="B57" s="15">
        <f>B40*1.04</f>
        <v>0</v>
      </c>
      <c r="C57" s="14">
        <v>0</v>
      </c>
      <c r="D57" s="3">
        <f t="shared" si="8"/>
        <v>0</v>
      </c>
      <c r="E57" s="32">
        <v>600</v>
      </c>
      <c r="F57" s="33">
        <v>22</v>
      </c>
      <c r="G57" s="33">
        <v>2</v>
      </c>
      <c r="H57" s="34">
        <f t="shared" si="9"/>
        <v>26400</v>
      </c>
    </row>
    <row r="58" spans="1:8" x14ac:dyDescent="0.25">
      <c r="A58" s="1" t="s">
        <v>88</v>
      </c>
      <c r="B58" s="15">
        <f t="shared" ref="B58:B65" si="10">B41*1.04</f>
        <v>20247.552</v>
      </c>
      <c r="C58" s="14">
        <v>2</v>
      </c>
      <c r="D58" s="3">
        <f t="shared" si="8"/>
        <v>40495.103999999999</v>
      </c>
      <c r="E58" s="32">
        <v>1400</v>
      </c>
      <c r="F58" s="33">
        <v>20</v>
      </c>
      <c r="G58" s="33">
        <v>2</v>
      </c>
      <c r="H58" s="34">
        <f t="shared" si="9"/>
        <v>56000</v>
      </c>
    </row>
    <row r="59" spans="1:8" x14ac:dyDescent="0.25">
      <c r="A59" s="1" t="s">
        <v>89</v>
      </c>
      <c r="B59" s="15">
        <f t="shared" si="10"/>
        <v>15748.096</v>
      </c>
      <c r="C59" s="14">
        <v>1</v>
      </c>
      <c r="D59" s="3">
        <f t="shared" si="8"/>
        <v>15748.096</v>
      </c>
      <c r="E59" s="32">
        <v>0</v>
      </c>
      <c r="F59" s="33">
        <v>0</v>
      </c>
      <c r="G59" s="33"/>
      <c r="H59" s="34">
        <f t="shared" si="9"/>
        <v>0</v>
      </c>
    </row>
    <row r="60" spans="1:8" x14ac:dyDescent="0.25">
      <c r="A60" s="1" t="s">
        <v>90</v>
      </c>
      <c r="B60" s="15">
        <f t="shared" si="10"/>
        <v>35995.648000000008</v>
      </c>
      <c r="C60" s="14">
        <v>1</v>
      </c>
      <c r="D60" s="3">
        <f t="shared" si="8"/>
        <v>35995.648000000008</v>
      </c>
      <c r="E60" s="32">
        <v>0</v>
      </c>
      <c r="F60" s="33">
        <v>0</v>
      </c>
      <c r="G60" s="33"/>
      <c r="H60" s="34">
        <f t="shared" si="9"/>
        <v>0</v>
      </c>
    </row>
    <row r="61" spans="1:8" x14ac:dyDescent="0.25">
      <c r="A61" s="1" t="s">
        <v>91</v>
      </c>
      <c r="B61" s="15">
        <f t="shared" si="10"/>
        <v>21372.416000000001</v>
      </c>
      <c r="C61" s="14">
        <v>3</v>
      </c>
      <c r="D61" s="3">
        <f t="shared" si="8"/>
        <v>64117.248000000007</v>
      </c>
      <c r="E61" s="32">
        <v>850</v>
      </c>
      <c r="F61" s="33">
        <v>22</v>
      </c>
      <c r="G61" s="33">
        <v>2</v>
      </c>
      <c r="H61" s="34">
        <f t="shared" si="9"/>
        <v>37400</v>
      </c>
    </row>
    <row r="62" spans="1:8" x14ac:dyDescent="0.25">
      <c r="A62" s="1" t="s">
        <v>92</v>
      </c>
      <c r="B62" s="15">
        <f t="shared" si="10"/>
        <v>16310.528000000002</v>
      </c>
      <c r="C62" s="14">
        <v>4</v>
      </c>
      <c r="D62" s="3">
        <f t="shared" si="8"/>
        <v>65242.112000000008</v>
      </c>
      <c r="E62" s="32">
        <v>450</v>
      </c>
      <c r="F62" s="33">
        <v>22</v>
      </c>
      <c r="G62" s="33">
        <v>2</v>
      </c>
      <c r="H62" s="34">
        <f t="shared" si="9"/>
        <v>19800</v>
      </c>
    </row>
    <row r="63" spans="1:8" x14ac:dyDescent="0.25">
      <c r="A63" s="1" t="s">
        <v>93</v>
      </c>
      <c r="B63" s="15">
        <f t="shared" si="10"/>
        <v>18560.256000000001</v>
      </c>
      <c r="C63" s="14">
        <v>3</v>
      </c>
      <c r="D63" s="3">
        <f t="shared" si="8"/>
        <v>55680.768000000004</v>
      </c>
      <c r="E63" s="32">
        <v>0</v>
      </c>
      <c r="F63" s="33">
        <v>0</v>
      </c>
      <c r="G63" s="33">
        <v>0</v>
      </c>
      <c r="H63" s="34">
        <f t="shared" si="9"/>
        <v>0</v>
      </c>
    </row>
    <row r="64" spans="1:8" x14ac:dyDescent="0.25">
      <c r="A64" s="1" t="s">
        <v>94</v>
      </c>
      <c r="B64" s="15">
        <f t="shared" si="10"/>
        <v>16872.96</v>
      </c>
      <c r="C64" s="14">
        <v>1</v>
      </c>
      <c r="D64" s="3">
        <f t="shared" si="8"/>
        <v>16872.96</v>
      </c>
      <c r="E64" s="32">
        <v>0</v>
      </c>
      <c r="F64" s="33">
        <v>0</v>
      </c>
      <c r="G64" s="33">
        <v>0</v>
      </c>
      <c r="H64" s="34">
        <f t="shared" si="9"/>
        <v>0</v>
      </c>
    </row>
    <row r="65" spans="1:8" x14ac:dyDescent="0.25">
      <c r="A65" s="1" t="s">
        <v>95</v>
      </c>
      <c r="B65" s="15">
        <f t="shared" si="10"/>
        <v>0</v>
      </c>
      <c r="C65" s="14">
        <v>0</v>
      </c>
      <c r="D65" s="3">
        <f t="shared" si="8"/>
        <v>0</v>
      </c>
      <c r="E65" s="32">
        <v>400</v>
      </c>
      <c r="F65" s="33">
        <v>30</v>
      </c>
      <c r="G65" s="33">
        <v>1</v>
      </c>
      <c r="H65" s="34">
        <f t="shared" si="9"/>
        <v>12000</v>
      </c>
    </row>
    <row r="66" spans="1:8" x14ac:dyDescent="0.25">
      <c r="A66" s="35"/>
      <c r="B66" s="35"/>
      <c r="C66" s="35"/>
      <c r="D66" s="18">
        <f>SUM(D55:D65)</f>
        <v>374023.93600000005</v>
      </c>
      <c r="E66" s="35">
        <f>SUM(G55:G65)+SUM(C55:C65)</f>
        <v>27</v>
      </c>
      <c r="F66" s="35"/>
      <c r="G66" s="35"/>
      <c r="H66" s="18">
        <f>SUM(H55:H65)</f>
        <v>157600</v>
      </c>
    </row>
    <row r="67" spans="1:8" ht="16.5" thickBot="1" x14ac:dyDescent="0.3">
      <c r="A67" s="1" t="s">
        <v>101</v>
      </c>
      <c r="D67" s="35"/>
      <c r="E67" s="35"/>
      <c r="F67" s="35"/>
      <c r="G67" s="35"/>
      <c r="H67" s="38">
        <f>SUM(D66+H66)</f>
        <v>531623.93599999999</v>
      </c>
    </row>
    <row r="68" spans="1:8" ht="16.5" thickBot="1" x14ac:dyDescent="0.3">
      <c r="A68" s="39" t="s">
        <v>102</v>
      </c>
      <c r="B68" s="39"/>
      <c r="C68" s="39"/>
      <c r="D68" s="39"/>
      <c r="E68" s="39"/>
      <c r="F68" s="39"/>
      <c r="G68" s="39"/>
      <c r="H68" s="40">
        <f>H67*12</f>
        <v>6379487.2319999998</v>
      </c>
    </row>
    <row r="70" spans="1:8" x14ac:dyDescent="0.25">
      <c r="A70" s="29"/>
      <c r="B70" s="30" t="s">
        <v>106</v>
      </c>
      <c r="C70" s="30"/>
      <c r="D70" s="30"/>
      <c r="E70" s="30"/>
      <c r="F70" s="30"/>
      <c r="G70" s="30"/>
      <c r="H70" s="30"/>
    </row>
    <row r="71" spans="1:8" x14ac:dyDescent="0.25">
      <c r="B71" s="19" t="s">
        <v>84</v>
      </c>
      <c r="C71" s="19" t="s">
        <v>85</v>
      </c>
      <c r="D71" s="19" t="s">
        <v>99</v>
      </c>
      <c r="E71" s="31" t="s">
        <v>96</v>
      </c>
      <c r="F71" s="31" t="s">
        <v>98</v>
      </c>
      <c r="G71" s="31" t="s">
        <v>85</v>
      </c>
      <c r="H71" s="31" t="s">
        <v>100</v>
      </c>
    </row>
    <row r="72" spans="1:8" x14ac:dyDescent="0.25">
      <c r="A72" s="1" t="s">
        <v>97</v>
      </c>
      <c r="B72" s="15">
        <f>B55*1.4</f>
        <v>111820.79999999999</v>
      </c>
      <c r="C72" s="14">
        <v>1</v>
      </c>
      <c r="D72" s="3">
        <f>B72*C72</f>
        <v>111820.79999999999</v>
      </c>
      <c r="E72" s="32">
        <v>0</v>
      </c>
      <c r="F72" s="33">
        <v>0</v>
      </c>
      <c r="G72" s="33"/>
      <c r="H72" s="34">
        <f>E72*F72*G72</f>
        <v>0</v>
      </c>
    </row>
    <row r="73" spans="1:8" x14ac:dyDescent="0.25">
      <c r="A73" s="1" t="s">
        <v>86</v>
      </c>
      <c r="B73" s="15"/>
      <c r="C73" s="14">
        <v>1</v>
      </c>
      <c r="D73" s="3">
        <f t="shared" ref="D73:D82" si="11">B73*C73</f>
        <v>0</v>
      </c>
      <c r="E73" s="32">
        <v>1300</v>
      </c>
      <c r="F73" s="33">
        <v>5</v>
      </c>
      <c r="G73" s="33">
        <v>1</v>
      </c>
      <c r="H73" s="34">
        <f t="shared" ref="H73:H82" si="12">E73*F73*G73</f>
        <v>6500</v>
      </c>
    </row>
    <row r="74" spans="1:8" x14ac:dyDescent="0.25">
      <c r="A74" s="1" t="s">
        <v>87</v>
      </c>
      <c r="B74" s="15">
        <f>B57*1.04</f>
        <v>0</v>
      </c>
      <c r="C74" s="14">
        <v>0</v>
      </c>
      <c r="D74" s="3">
        <f t="shared" si="11"/>
        <v>0</v>
      </c>
      <c r="E74" s="32">
        <v>650</v>
      </c>
      <c r="F74" s="33">
        <v>22</v>
      </c>
      <c r="G74" s="33">
        <v>2</v>
      </c>
      <c r="H74" s="34">
        <f t="shared" si="12"/>
        <v>28600</v>
      </c>
    </row>
    <row r="75" spans="1:8" x14ac:dyDescent="0.25">
      <c r="A75" s="1" t="s">
        <v>88</v>
      </c>
      <c r="B75" s="15">
        <f t="shared" ref="B75:B82" si="13">B58*1.04</f>
        <v>21057.45408</v>
      </c>
      <c r="C75" s="14">
        <v>2</v>
      </c>
      <c r="D75" s="3">
        <f t="shared" si="11"/>
        <v>42114.908159999999</v>
      </c>
      <c r="E75" s="32">
        <v>1500</v>
      </c>
      <c r="F75" s="33">
        <v>20</v>
      </c>
      <c r="G75" s="33">
        <v>2</v>
      </c>
      <c r="H75" s="34">
        <f t="shared" si="12"/>
        <v>60000</v>
      </c>
    </row>
    <row r="76" spans="1:8" x14ac:dyDescent="0.25">
      <c r="A76" s="1" t="s">
        <v>89</v>
      </c>
      <c r="B76" s="15">
        <f t="shared" si="13"/>
        <v>16378.019840000001</v>
      </c>
      <c r="C76" s="14">
        <v>1</v>
      </c>
      <c r="D76" s="3">
        <f t="shared" si="11"/>
        <v>16378.019840000001</v>
      </c>
      <c r="E76" s="32">
        <v>0</v>
      </c>
      <c r="F76" s="33">
        <v>0</v>
      </c>
      <c r="G76" s="33"/>
      <c r="H76" s="34">
        <f t="shared" si="12"/>
        <v>0</v>
      </c>
    </row>
    <row r="77" spans="1:8" x14ac:dyDescent="0.25">
      <c r="A77" s="1" t="s">
        <v>90</v>
      </c>
      <c r="B77" s="15">
        <f t="shared" si="13"/>
        <v>37435.473920000011</v>
      </c>
      <c r="C77" s="14">
        <v>1</v>
      </c>
      <c r="D77" s="3">
        <f t="shared" si="11"/>
        <v>37435.473920000011</v>
      </c>
      <c r="E77" s="32">
        <v>0</v>
      </c>
      <c r="F77" s="33">
        <v>0</v>
      </c>
      <c r="G77" s="33"/>
      <c r="H77" s="34">
        <f t="shared" si="12"/>
        <v>0</v>
      </c>
    </row>
    <row r="78" spans="1:8" x14ac:dyDescent="0.25">
      <c r="A78" s="1" t="s">
        <v>91</v>
      </c>
      <c r="B78" s="15">
        <f t="shared" si="13"/>
        <v>22227.31264</v>
      </c>
      <c r="C78" s="14">
        <v>3</v>
      </c>
      <c r="D78" s="3">
        <f t="shared" si="11"/>
        <v>66681.937919999997</v>
      </c>
      <c r="E78" s="32">
        <v>900</v>
      </c>
      <c r="F78" s="33">
        <v>22</v>
      </c>
      <c r="G78" s="33">
        <v>2</v>
      </c>
      <c r="H78" s="34">
        <f t="shared" si="12"/>
        <v>39600</v>
      </c>
    </row>
    <row r="79" spans="1:8" x14ac:dyDescent="0.25">
      <c r="A79" s="1" t="s">
        <v>92</v>
      </c>
      <c r="B79" s="15">
        <f t="shared" si="13"/>
        <v>16962.949120000001</v>
      </c>
      <c r="C79" s="14">
        <v>4</v>
      </c>
      <c r="D79" s="3">
        <f t="shared" si="11"/>
        <v>67851.796480000005</v>
      </c>
      <c r="E79" s="32">
        <v>500</v>
      </c>
      <c r="F79" s="33">
        <v>22</v>
      </c>
      <c r="G79" s="33">
        <v>2</v>
      </c>
      <c r="H79" s="34">
        <f t="shared" si="12"/>
        <v>22000</v>
      </c>
    </row>
    <row r="80" spans="1:8" x14ac:dyDescent="0.25">
      <c r="A80" s="1" t="s">
        <v>93</v>
      </c>
      <c r="B80" s="15">
        <f t="shared" si="13"/>
        <v>19302.666240000002</v>
      </c>
      <c r="C80" s="14">
        <v>3</v>
      </c>
      <c r="D80" s="3">
        <f t="shared" si="11"/>
        <v>57907.998720000003</v>
      </c>
      <c r="E80" s="32">
        <v>0</v>
      </c>
      <c r="F80" s="33">
        <v>0</v>
      </c>
      <c r="G80" s="33">
        <v>0</v>
      </c>
      <c r="H80" s="34">
        <f t="shared" si="12"/>
        <v>0</v>
      </c>
    </row>
    <row r="81" spans="1:8" x14ac:dyDescent="0.25">
      <c r="A81" s="1" t="s">
        <v>94</v>
      </c>
      <c r="B81" s="15">
        <f t="shared" si="13"/>
        <v>17547.878400000001</v>
      </c>
      <c r="C81" s="14">
        <v>1</v>
      </c>
      <c r="D81" s="3">
        <f t="shared" si="11"/>
        <v>17547.878400000001</v>
      </c>
      <c r="E81" s="32">
        <v>0</v>
      </c>
      <c r="F81" s="33">
        <v>0</v>
      </c>
      <c r="G81" s="33">
        <v>0</v>
      </c>
      <c r="H81" s="34">
        <f t="shared" si="12"/>
        <v>0</v>
      </c>
    </row>
    <row r="82" spans="1:8" x14ac:dyDescent="0.25">
      <c r="A82" s="1" t="s">
        <v>95</v>
      </c>
      <c r="B82" s="15">
        <f t="shared" si="13"/>
        <v>0</v>
      </c>
      <c r="C82" s="14">
        <v>0</v>
      </c>
      <c r="D82" s="3">
        <f t="shared" si="11"/>
        <v>0</v>
      </c>
      <c r="E82" s="32">
        <v>480</v>
      </c>
      <c r="F82" s="33">
        <v>30</v>
      </c>
      <c r="G82" s="33">
        <v>1</v>
      </c>
      <c r="H82" s="34">
        <f t="shared" si="12"/>
        <v>14400</v>
      </c>
    </row>
    <row r="83" spans="1:8" x14ac:dyDescent="0.25">
      <c r="A83" s="35"/>
      <c r="B83" s="35"/>
      <c r="C83" s="35"/>
      <c r="D83" s="18">
        <f>SUM(D72:D82)</f>
        <v>417738.81344</v>
      </c>
      <c r="E83" s="35">
        <f>SUM(G72:G82)+SUM(C72:C82)</f>
        <v>27</v>
      </c>
      <c r="F83" s="35"/>
      <c r="G83" s="35"/>
      <c r="H83" s="18">
        <f>SUM(H72:H82)</f>
        <v>171100</v>
      </c>
    </row>
    <row r="84" spans="1:8" ht="16.5" thickBot="1" x14ac:dyDescent="0.3">
      <c r="A84" s="1" t="s">
        <v>101</v>
      </c>
      <c r="D84" s="35"/>
      <c r="E84" s="35"/>
      <c r="F84" s="35"/>
      <c r="G84" s="35"/>
      <c r="H84" s="38">
        <f>SUM(D83+H83)</f>
        <v>588838.81343999994</v>
      </c>
    </row>
    <row r="85" spans="1:8" ht="16.5" thickBot="1" x14ac:dyDescent="0.3">
      <c r="A85" s="39" t="s">
        <v>102</v>
      </c>
      <c r="B85" s="39"/>
      <c r="C85" s="39"/>
      <c r="D85" s="39"/>
      <c r="E85" s="39"/>
      <c r="F85" s="39"/>
      <c r="G85" s="39"/>
      <c r="H85" s="40">
        <f>H84*12</f>
        <v>7066065.7612799993</v>
      </c>
    </row>
  </sheetData>
  <mergeCells count="5">
    <mergeCell ref="B36:H36"/>
    <mergeCell ref="B19:H19"/>
    <mergeCell ref="B2:H2"/>
    <mergeCell ref="B53:H53"/>
    <mergeCell ref="B70:H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V64"/>
  <sheetViews>
    <sheetView showGridLines="0" workbookViewId="0">
      <pane xSplit="1" topLeftCell="B1" activePane="topRight" state="frozen"/>
      <selection pane="topRight" activeCell="B12" sqref="B12"/>
    </sheetView>
  </sheetViews>
  <sheetFormatPr defaultRowHeight="15.75" x14ac:dyDescent="0.25"/>
  <cols>
    <col min="1" max="1" width="22.28515625" style="1" bestFit="1" customWidth="1"/>
    <col min="2" max="2" width="8.7109375" style="1" bestFit="1" customWidth="1"/>
    <col min="3" max="3" width="7.28515625" style="1" bestFit="1" customWidth="1"/>
    <col min="4" max="4" width="12.5703125" style="1" bestFit="1" customWidth="1"/>
    <col min="5" max="5" width="20" style="1" bestFit="1" customWidth="1"/>
    <col min="6" max="6" width="8.7109375" style="1" bestFit="1" customWidth="1"/>
    <col min="7" max="7" width="7.28515625" style="1" bestFit="1" customWidth="1"/>
    <col min="8" max="8" width="12.5703125" style="1" bestFit="1" customWidth="1"/>
    <col min="9" max="9" width="20" style="1" bestFit="1" customWidth="1"/>
    <col min="10" max="10" width="7.85546875" style="1" bestFit="1" customWidth="1"/>
    <col min="11" max="11" width="7.28515625" style="1" bestFit="1" customWidth="1"/>
    <col min="12" max="12" width="12.5703125" style="1" bestFit="1" customWidth="1"/>
    <col min="13" max="13" width="20" style="1" bestFit="1" customWidth="1"/>
    <col min="14" max="14" width="8.7109375" style="52" bestFit="1" customWidth="1"/>
    <col min="15" max="15" width="7.28515625" style="1" bestFit="1" customWidth="1"/>
    <col min="16" max="16" width="12.5703125" style="1" bestFit="1" customWidth="1"/>
    <col min="17" max="17" width="20" style="1" bestFit="1" customWidth="1"/>
    <col min="18" max="18" width="8.7109375" style="52" bestFit="1" customWidth="1"/>
    <col min="19" max="19" width="7.28515625" style="1" bestFit="1" customWidth="1"/>
    <col min="20" max="20" width="12.5703125" style="1" bestFit="1" customWidth="1"/>
    <col min="21" max="21" width="20" style="1" bestFit="1" customWidth="1"/>
    <col min="22" max="16384" width="9.140625" style="1"/>
  </cols>
  <sheetData>
    <row r="1" spans="1:22" x14ac:dyDescent="0.25">
      <c r="A1" s="42" t="s">
        <v>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2"/>
      <c r="P1" s="42"/>
      <c r="Q1" s="42"/>
      <c r="R1" s="43"/>
      <c r="S1" s="42"/>
      <c r="T1" s="42"/>
      <c r="U1" s="42"/>
      <c r="V1" s="42"/>
    </row>
    <row r="2" spans="1:22" ht="16.5" thickBot="1" x14ac:dyDescent="0.3">
      <c r="A2" s="44"/>
      <c r="B2" s="45" t="s">
        <v>269</v>
      </c>
      <c r="C2" s="45" t="s">
        <v>108</v>
      </c>
      <c r="D2" s="45" t="s">
        <v>109</v>
      </c>
      <c r="E2" s="46" t="s">
        <v>163</v>
      </c>
      <c r="F2" s="45" t="s">
        <v>269</v>
      </c>
      <c r="G2" s="45" t="s">
        <v>108</v>
      </c>
      <c r="H2" s="45" t="s">
        <v>109</v>
      </c>
      <c r="I2" s="46" t="s">
        <v>103</v>
      </c>
      <c r="J2" s="45" t="s">
        <v>72</v>
      </c>
      <c r="K2" s="45" t="s">
        <v>108</v>
      </c>
      <c r="L2" s="45" t="s">
        <v>109</v>
      </c>
      <c r="M2" s="46" t="s">
        <v>104</v>
      </c>
      <c r="N2" s="47" t="s">
        <v>269</v>
      </c>
      <c r="O2" s="45" t="s">
        <v>108</v>
      </c>
      <c r="P2" s="45" t="s">
        <v>109</v>
      </c>
      <c r="Q2" s="48" t="s">
        <v>105</v>
      </c>
      <c r="R2" s="47" t="s">
        <v>269</v>
      </c>
      <c r="S2" s="45" t="s">
        <v>108</v>
      </c>
      <c r="T2" s="45" t="s">
        <v>109</v>
      </c>
      <c r="U2" s="46" t="s">
        <v>106</v>
      </c>
      <c r="V2" s="49"/>
    </row>
    <row r="3" spans="1:22" ht="16.5" thickBot="1" x14ac:dyDescent="0.3">
      <c r="A3" s="50" t="s">
        <v>110</v>
      </c>
      <c r="B3" s="51"/>
      <c r="C3" s="51"/>
      <c r="D3" s="51"/>
    </row>
    <row r="4" spans="1:22" x14ac:dyDescent="0.25">
      <c r="A4" s="53" t="s">
        <v>270</v>
      </c>
      <c r="B4" s="54">
        <v>30</v>
      </c>
      <c r="C4" s="54">
        <v>26</v>
      </c>
      <c r="D4" s="15">
        <v>70</v>
      </c>
      <c r="E4" s="3">
        <f>B4*C4*D4*12</f>
        <v>655200</v>
      </c>
      <c r="F4" s="54">
        <v>40</v>
      </c>
      <c r="G4" s="54">
        <v>26</v>
      </c>
      <c r="H4" s="15">
        <v>70</v>
      </c>
      <c r="I4" s="3">
        <f>F4*G4*H4*12</f>
        <v>873600</v>
      </c>
      <c r="J4" s="54">
        <v>50</v>
      </c>
      <c r="K4" s="54">
        <v>26</v>
      </c>
      <c r="L4" s="15">
        <v>70</v>
      </c>
      <c r="M4" s="3">
        <f>J4*K4*L4*12</f>
        <v>1092000</v>
      </c>
      <c r="N4" s="54">
        <v>70</v>
      </c>
      <c r="O4" s="54">
        <v>26</v>
      </c>
      <c r="P4" s="15">
        <v>70</v>
      </c>
      <c r="Q4" s="3">
        <f>N4*O4*P4*12</f>
        <v>1528800</v>
      </c>
      <c r="R4" s="54">
        <v>100</v>
      </c>
      <c r="S4" s="54">
        <v>26</v>
      </c>
      <c r="T4" s="15">
        <v>70</v>
      </c>
      <c r="U4" s="3">
        <f>R4*S4*T4*12</f>
        <v>2184000</v>
      </c>
    </row>
    <row r="5" spans="1:22" x14ac:dyDescent="0.25">
      <c r="A5" s="51" t="s">
        <v>111</v>
      </c>
      <c r="B5" s="54">
        <v>10</v>
      </c>
      <c r="C5" s="54">
        <v>26</v>
      </c>
      <c r="D5" s="15">
        <v>90</v>
      </c>
      <c r="E5" s="3">
        <f t="shared" ref="E5:E60" si="0">12*B5*C5*D5</f>
        <v>280800</v>
      </c>
      <c r="F5" s="54">
        <v>13</v>
      </c>
      <c r="G5" s="54">
        <v>26</v>
      </c>
      <c r="H5" s="15">
        <v>90</v>
      </c>
      <c r="I5" s="3">
        <f t="shared" ref="I5:I60" si="1">F5*G5*H5*12</f>
        <v>365040</v>
      </c>
      <c r="J5" s="55">
        <v>13</v>
      </c>
      <c r="K5" s="54">
        <v>26</v>
      </c>
      <c r="L5" s="15">
        <v>90</v>
      </c>
      <c r="M5" s="3">
        <f t="shared" ref="M5:M60" si="2">J5*K5*L5*12</f>
        <v>365040</v>
      </c>
      <c r="N5" s="54">
        <v>18</v>
      </c>
      <c r="O5" s="54">
        <v>26</v>
      </c>
      <c r="P5" s="15">
        <v>80</v>
      </c>
      <c r="Q5" s="3">
        <f t="shared" ref="Q5:Q60" si="3">N5*O5*P5*12</f>
        <v>449280</v>
      </c>
      <c r="R5" s="54">
        <v>20</v>
      </c>
      <c r="S5" s="54">
        <v>26</v>
      </c>
      <c r="T5" s="15">
        <v>80</v>
      </c>
      <c r="U5" s="3">
        <f t="shared" ref="U5:U60" si="4">R5*S5*T5*12</f>
        <v>499200</v>
      </c>
      <c r="V5" s="3"/>
    </row>
    <row r="6" spans="1:22" x14ac:dyDescent="0.25">
      <c r="A6" s="51" t="s">
        <v>112</v>
      </c>
      <c r="B6" s="54">
        <v>10</v>
      </c>
      <c r="C6" s="54">
        <v>26</v>
      </c>
      <c r="D6" s="15">
        <v>50</v>
      </c>
      <c r="E6" s="3">
        <f t="shared" si="0"/>
        <v>156000</v>
      </c>
      <c r="F6" s="54">
        <v>13</v>
      </c>
      <c r="G6" s="54">
        <v>26</v>
      </c>
      <c r="H6" s="15">
        <v>50</v>
      </c>
      <c r="I6" s="3">
        <f t="shared" si="1"/>
        <v>202800</v>
      </c>
      <c r="J6" s="55">
        <v>13</v>
      </c>
      <c r="K6" s="54">
        <v>26</v>
      </c>
      <c r="L6" s="15">
        <v>50</v>
      </c>
      <c r="M6" s="3">
        <f t="shared" si="2"/>
        <v>202800</v>
      </c>
      <c r="N6" s="54">
        <v>18</v>
      </c>
      <c r="O6" s="54">
        <v>26</v>
      </c>
      <c r="P6" s="15">
        <v>40</v>
      </c>
      <c r="Q6" s="3">
        <f t="shared" si="3"/>
        <v>224640</v>
      </c>
      <c r="R6" s="54">
        <v>20</v>
      </c>
      <c r="S6" s="54">
        <v>26</v>
      </c>
      <c r="T6" s="15">
        <v>40</v>
      </c>
      <c r="U6" s="3">
        <f t="shared" si="4"/>
        <v>249600</v>
      </c>
      <c r="V6" s="3"/>
    </row>
    <row r="7" spans="1:22" x14ac:dyDescent="0.25">
      <c r="A7" s="51" t="s">
        <v>113</v>
      </c>
      <c r="B7" s="54">
        <v>10</v>
      </c>
      <c r="C7" s="54">
        <v>26</v>
      </c>
      <c r="D7" s="15">
        <v>50</v>
      </c>
      <c r="E7" s="3">
        <f t="shared" si="0"/>
        <v>156000</v>
      </c>
      <c r="F7" s="54">
        <v>13</v>
      </c>
      <c r="G7" s="54">
        <v>26</v>
      </c>
      <c r="H7" s="15">
        <v>50</v>
      </c>
      <c r="I7" s="3">
        <f t="shared" si="1"/>
        <v>202800</v>
      </c>
      <c r="J7" s="55">
        <v>13</v>
      </c>
      <c r="K7" s="54">
        <v>26</v>
      </c>
      <c r="L7" s="15">
        <v>50</v>
      </c>
      <c r="M7" s="3">
        <f t="shared" si="2"/>
        <v>202800</v>
      </c>
      <c r="N7" s="54">
        <v>18</v>
      </c>
      <c r="O7" s="54">
        <v>26</v>
      </c>
      <c r="P7" s="15">
        <v>40</v>
      </c>
      <c r="Q7" s="3">
        <f t="shared" si="3"/>
        <v>224640</v>
      </c>
      <c r="R7" s="54">
        <v>20</v>
      </c>
      <c r="S7" s="54">
        <v>26</v>
      </c>
      <c r="T7" s="15">
        <v>40</v>
      </c>
      <c r="U7" s="3">
        <f t="shared" si="4"/>
        <v>249600</v>
      </c>
      <c r="V7" s="3"/>
    </row>
    <row r="8" spans="1:22" x14ac:dyDescent="0.25">
      <c r="A8" s="51" t="s">
        <v>114</v>
      </c>
      <c r="B8" s="54">
        <v>15</v>
      </c>
      <c r="C8" s="54">
        <v>26</v>
      </c>
      <c r="D8" s="15">
        <v>150</v>
      </c>
      <c r="E8" s="3">
        <f t="shared" si="0"/>
        <v>702000</v>
      </c>
      <c r="F8" s="54">
        <v>16</v>
      </c>
      <c r="G8" s="54">
        <v>26</v>
      </c>
      <c r="H8" s="15">
        <v>150</v>
      </c>
      <c r="I8" s="3">
        <f t="shared" si="1"/>
        <v>748800</v>
      </c>
      <c r="J8" s="55">
        <v>20</v>
      </c>
      <c r="K8" s="54">
        <v>26</v>
      </c>
      <c r="L8" s="15">
        <v>150</v>
      </c>
      <c r="M8" s="3">
        <f t="shared" si="2"/>
        <v>936000</v>
      </c>
      <c r="N8" s="54">
        <v>24</v>
      </c>
      <c r="O8" s="54">
        <v>26</v>
      </c>
      <c r="P8" s="15">
        <v>130</v>
      </c>
      <c r="Q8" s="3">
        <f t="shared" si="3"/>
        <v>973440</v>
      </c>
      <c r="R8" s="54">
        <v>25</v>
      </c>
      <c r="S8" s="54">
        <v>26</v>
      </c>
      <c r="T8" s="15">
        <v>130</v>
      </c>
      <c r="U8" s="3">
        <f t="shared" si="4"/>
        <v>1014000</v>
      </c>
      <c r="V8" s="3"/>
    </row>
    <row r="9" spans="1:22" x14ac:dyDescent="0.25">
      <c r="A9" s="51" t="s">
        <v>115</v>
      </c>
      <c r="B9" s="54">
        <v>20</v>
      </c>
      <c r="C9" s="54">
        <v>26</v>
      </c>
      <c r="D9" s="15">
        <v>100</v>
      </c>
      <c r="E9" s="3">
        <f t="shared" si="0"/>
        <v>624000</v>
      </c>
      <c r="F9" s="54">
        <v>22</v>
      </c>
      <c r="G9" s="54">
        <v>26</v>
      </c>
      <c r="H9" s="15">
        <v>100</v>
      </c>
      <c r="I9" s="3">
        <f t="shared" si="1"/>
        <v>686400</v>
      </c>
      <c r="J9" s="55">
        <v>25</v>
      </c>
      <c r="K9" s="54">
        <v>26</v>
      </c>
      <c r="L9" s="15">
        <v>100</v>
      </c>
      <c r="M9" s="3">
        <f t="shared" si="2"/>
        <v>780000</v>
      </c>
      <c r="N9" s="54">
        <v>32</v>
      </c>
      <c r="O9" s="54">
        <v>26</v>
      </c>
      <c r="P9" s="15">
        <v>90</v>
      </c>
      <c r="Q9" s="3">
        <f t="shared" si="3"/>
        <v>898560</v>
      </c>
      <c r="R9" s="54">
        <v>34</v>
      </c>
      <c r="S9" s="54">
        <v>26</v>
      </c>
      <c r="T9" s="15">
        <v>90</v>
      </c>
      <c r="U9" s="3">
        <f t="shared" si="4"/>
        <v>954720</v>
      </c>
      <c r="V9" s="3"/>
    </row>
    <row r="10" spans="1:22" x14ac:dyDescent="0.25">
      <c r="A10" s="51" t="s">
        <v>116</v>
      </c>
      <c r="B10" s="54">
        <v>10</v>
      </c>
      <c r="C10" s="54">
        <v>26</v>
      </c>
      <c r="D10" s="15">
        <v>250</v>
      </c>
      <c r="E10" s="3">
        <f t="shared" si="0"/>
        <v>780000</v>
      </c>
      <c r="F10" s="54">
        <v>12</v>
      </c>
      <c r="G10" s="54">
        <v>26</v>
      </c>
      <c r="H10" s="15">
        <v>250</v>
      </c>
      <c r="I10" s="3">
        <f t="shared" si="1"/>
        <v>936000</v>
      </c>
      <c r="J10" s="55">
        <v>14</v>
      </c>
      <c r="K10" s="54">
        <v>26</v>
      </c>
      <c r="L10" s="15">
        <v>250</v>
      </c>
      <c r="M10" s="3">
        <f t="shared" si="2"/>
        <v>1092000</v>
      </c>
      <c r="N10" s="54">
        <v>18</v>
      </c>
      <c r="O10" s="54">
        <v>26</v>
      </c>
      <c r="P10" s="15">
        <v>230</v>
      </c>
      <c r="Q10" s="3">
        <f t="shared" si="3"/>
        <v>1291680</v>
      </c>
      <c r="R10" s="54">
        <v>20</v>
      </c>
      <c r="S10" s="54">
        <v>26</v>
      </c>
      <c r="T10" s="15">
        <v>230</v>
      </c>
      <c r="U10" s="3">
        <f t="shared" si="4"/>
        <v>1435200</v>
      </c>
      <c r="V10" s="3"/>
    </row>
    <row r="11" spans="1:22" ht="16.5" thickBot="1" x14ac:dyDescent="0.3">
      <c r="A11" s="51"/>
      <c r="B11" s="54"/>
      <c r="C11" s="54"/>
      <c r="D11" s="15"/>
      <c r="E11" s="18">
        <f>SUM(E4:E10)</f>
        <v>3354000</v>
      </c>
      <c r="F11" s="18"/>
      <c r="G11" s="18"/>
      <c r="H11" s="18"/>
      <c r="I11" s="18">
        <f t="shared" ref="I11" si="5">SUM(I4:I10)</f>
        <v>4015440</v>
      </c>
      <c r="J11" s="18"/>
      <c r="K11" s="18"/>
      <c r="L11" s="18"/>
      <c r="M11" s="18">
        <f t="shared" ref="M11" si="6">SUM(M4:M10)</f>
        <v>4670640</v>
      </c>
      <c r="N11" s="18"/>
      <c r="O11" s="18"/>
      <c r="P11" s="18"/>
      <c r="Q11" s="18">
        <f t="shared" ref="Q11" si="7">SUM(Q4:Q10)</f>
        <v>5591040</v>
      </c>
      <c r="R11" s="18"/>
      <c r="S11" s="18"/>
      <c r="T11" s="18"/>
      <c r="U11" s="18">
        <f t="shared" ref="U11" si="8">SUM(U4:U10)</f>
        <v>6586320</v>
      </c>
      <c r="V11" s="3"/>
    </row>
    <row r="12" spans="1:22" ht="16.5" thickBot="1" x14ac:dyDescent="0.3">
      <c r="A12" s="50" t="s">
        <v>117</v>
      </c>
      <c r="B12" s="54"/>
      <c r="C12" s="54"/>
      <c r="D12" s="15"/>
      <c r="E12" s="3"/>
      <c r="F12" s="54"/>
      <c r="G12" s="54"/>
      <c r="H12" s="15"/>
      <c r="I12" s="3"/>
      <c r="J12" s="54"/>
      <c r="K12" s="54"/>
      <c r="L12" s="15"/>
      <c r="M12" s="3"/>
      <c r="N12" s="54"/>
      <c r="O12" s="54"/>
      <c r="P12" s="15"/>
      <c r="Q12" s="3"/>
      <c r="R12" s="54"/>
      <c r="S12" s="54"/>
      <c r="T12" s="15"/>
      <c r="U12" s="3"/>
      <c r="V12" s="3"/>
    </row>
    <row r="13" spans="1:22" x14ac:dyDescent="0.25">
      <c r="A13" s="51" t="s">
        <v>118</v>
      </c>
      <c r="B13" s="54">
        <v>5</v>
      </c>
      <c r="C13" s="54">
        <v>26</v>
      </c>
      <c r="D13" s="15">
        <v>90</v>
      </c>
      <c r="E13" s="3">
        <f t="shared" si="0"/>
        <v>140400</v>
      </c>
      <c r="F13" s="54">
        <v>7</v>
      </c>
      <c r="G13" s="54">
        <v>26</v>
      </c>
      <c r="H13" s="15">
        <v>90</v>
      </c>
      <c r="I13" s="3">
        <f t="shared" si="1"/>
        <v>196560</v>
      </c>
      <c r="J13" s="55">
        <v>10</v>
      </c>
      <c r="K13" s="54">
        <v>26</v>
      </c>
      <c r="L13" s="15">
        <v>90</v>
      </c>
      <c r="M13" s="3">
        <f t="shared" si="2"/>
        <v>280800</v>
      </c>
      <c r="N13" s="54">
        <v>14</v>
      </c>
      <c r="O13" s="54">
        <v>26</v>
      </c>
      <c r="P13" s="15">
        <v>80</v>
      </c>
      <c r="Q13" s="3">
        <f t="shared" si="3"/>
        <v>349440</v>
      </c>
      <c r="R13" s="54">
        <v>18</v>
      </c>
      <c r="S13" s="54">
        <v>26</v>
      </c>
      <c r="T13" s="15">
        <v>80</v>
      </c>
      <c r="U13" s="3">
        <f t="shared" si="4"/>
        <v>449280</v>
      </c>
      <c r="V13" s="3"/>
    </row>
    <row r="14" spans="1:22" x14ac:dyDescent="0.25">
      <c r="A14" s="51" t="s">
        <v>119</v>
      </c>
      <c r="B14" s="54">
        <v>5</v>
      </c>
      <c r="C14" s="54">
        <v>26</v>
      </c>
      <c r="D14" s="15">
        <v>90</v>
      </c>
      <c r="E14" s="3">
        <f t="shared" si="0"/>
        <v>140400</v>
      </c>
      <c r="F14" s="54">
        <v>7</v>
      </c>
      <c r="G14" s="54">
        <v>26</v>
      </c>
      <c r="H14" s="15">
        <v>90</v>
      </c>
      <c r="I14" s="3">
        <f t="shared" si="1"/>
        <v>196560</v>
      </c>
      <c r="J14" s="55">
        <v>10</v>
      </c>
      <c r="K14" s="54">
        <v>26</v>
      </c>
      <c r="L14" s="15">
        <v>90</v>
      </c>
      <c r="M14" s="3">
        <f t="shared" si="2"/>
        <v>280800</v>
      </c>
      <c r="N14" s="54">
        <v>14</v>
      </c>
      <c r="O14" s="54">
        <v>26</v>
      </c>
      <c r="P14" s="15">
        <v>80</v>
      </c>
      <c r="Q14" s="3">
        <f t="shared" si="3"/>
        <v>349440</v>
      </c>
      <c r="R14" s="54">
        <v>18</v>
      </c>
      <c r="S14" s="54">
        <v>26</v>
      </c>
      <c r="T14" s="15">
        <v>80</v>
      </c>
      <c r="U14" s="3">
        <f t="shared" si="4"/>
        <v>449280</v>
      </c>
      <c r="V14" s="3"/>
    </row>
    <row r="15" spans="1:22" x14ac:dyDescent="0.25">
      <c r="A15" s="51" t="s">
        <v>120</v>
      </c>
      <c r="B15" s="54">
        <v>5</v>
      </c>
      <c r="C15" s="54">
        <v>26</v>
      </c>
      <c r="D15" s="15">
        <v>60</v>
      </c>
      <c r="E15" s="3">
        <f t="shared" si="0"/>
        <v>93600</v>
      </c>
      <c r="F15" s="54">
        <v>7</v>
      </c>
      <c r="G15" s="54">
        <v>26</v>
      </c>
      <c r="H15" s="15">
        <v>60</v>
      </c>
      <c r="I15" s="3">
        <f t="shared" si="1"/>
        <v>131040</v>
      </c>
      <c r="J15" s="55">
        <v>10</v>
      </c>
      <c r="K15" s="54">
        <v>26</v>
      </c>
      <c r="L15" s="15">
        <v>60</v>
      </c>
      <c r="M15" s="3">
        <f t="shared" si="2"/>
        <v>187200</v>
      </c>
      <c r="N15" s="54">
        <v>14</v>
      </c>
      <c r="O15" s="54">
        <v>26</v>
      </c>
      <c r="P15" s="15">
        <v>50</v>
      </c>
      <c r="Q15" s="3">
        <f t="shared" si="3"/>
        <v>218400</v>
      </c>
      <c r="R15" s="54">
        <v>18</v>
      </c>
      <c r="S15" s="54">
        <v>26</v>
      </c>
      <c r="T15" s="15">
        <v>50</v>
      </c>
      <c r="U15" s="3">
        <f t="shared" si="4"/>
        <v>280800</v>
      </c>
      <c r="V15" s="3"/>
    </row>
    <row r="16" spans="1:22" x14ac:dyDescent="0.25">
      <c r="A16" s="51" t="s">
        <v>121</v>
      </c>
      <c r="B16" s="54">
        <v>5</v>
      </c>
      <c r="C16" s="54">
        <v>26</v>
      </c>
      <c r="D16" s="15">
        <v>600</v>
      </c>
      <c r="E16" s="3">
        <f t="shared" si="0"/>
        <v>936000</v>
      </c>
      <c r="F16" s="54">
        <v>7</v>
      </c>
      <c r="G16" s="54">
        <v>26</v>
      </c>
      <c r="H16" s="15">
        <v>600</v>
      </c>
      <c r="I16" s="3">
        <f t="shared" si="1"/>
        <v>1310400</v>
      </c>
      <c r="J16" s="55">
        <v>10</v>
      </c>
      <c r="K16" s="54">
        <v>26</v>
      </c>
      <c r="L16" s="15">
        <v>600</v>
      </c>
      <c r="M16" s="3">
        <f t="shared" si="2"/>
        <v>1872000</v>
      </c>
      <c r="N16" s="54">
        <v>14</v>
      </c>
      <c r="O16" s="54">
        <v>26</v>
      </c>
      <c r="P16" s="15">
        <v>500</v>
      </c>
      <c r="Q16" s="3">
        <f t="shared" si="3"/>
        <v>2184000</v>
      </c>
      <c r="R16" s="54">
        <v>18</v>
      </c>
      <c r="S16" s="54">
        <v>26</v>
      </c>
      <c r="T16" s="15">
        <v>500</v>
      </c>
      <c r="U16" s="3">
        <f t="shared" si="4"/>
        <v>2808000</v>
      </c>
      <c r="V16" s="3"/>
    </row>
    <row r="17" spans="1:22" x14ac:dyDescent="0.25">
      <c r="A17" s="51" t="s">
        <v>122</v>
      </c>
      <c r="B17" s="54">
        <v>20</v>
      </c>
      <c r="C17" s="54">
        <v>26</v>
      </c>
      <c r="D17" s="15">
        <v>80</v>
      </c>
      <c r="E17" s="3">
        <f t="shared" si="0"/>
        <v>499200</v>
      </c>
      <c r="F17" s="54">
        <v>22</v>
      </c>
      <c r="G17" s="54">
        <v>26</v>
      </c>
      <c r="H17" s="15">
        <v>80</v>
      </c>
      <c r="I17" s="3">
        <f t="shared" si="1"/>
        <v>549120</v>
      </c>
      <c r="J17" s="55">
        <v>25</v>
      </c>
      <c r="K17" s="54">
        <v>26</v>
      </c>
      <c r="L17" s="15">
        <v>80</v>
      </c>
      <c r="M17" s="3">
        <f t="shared" si="2"/>
        <v>624000</v>
      </c>
      <c r="N17" s="54">
        <v>32</v>
      </c>
      <c r="O17" s="54">
        <v>26</v>
      </c>
      <c r="P17" s="15">
        <v>70</v>
      </c>
      <c r="Q17" s="3">
        <f t="shared" si="3"/>
        <v>698880</v>
      </c>
      <c r="R17" s="54">
        <v>39</v>
      </c>
      <c r="S17" s="54">
        <v>26</v>
      </c>
      <c r="T17" s="15">
        <v>70</v>
      </c>
      <c r="U17" s="3">
        <f t="shared" si="4"/>
        <v>851760</v>
      </c>
      <c r="V17" s="3"/>
    </row>
    <row r="18" spans="1:22" x14ac:dyDescent="0.25">
      <c r="A18" s="51" t="s">
        <v>123</v>
      </c>
      <c r="B18" s="54">
        <v>40</v>
      </c>
      <c r="C18" s="54">
        <v>26</v>
      </c>
      <c r="D18" s="15">
        <v>30</v>
      </c>
      <c r="E18" s="3">
        <f t="shared" si="0"/>
        <v>374400</v>
      </c>
      <c r="F18" s="54">
        <v>44</v>
      </c>
      <c r="G18" s="54">
        <v>26</v>
      </c>
      <c r="H18" s="15">
        <v>30</v>
      </c>
      <c r="I18" s="3">
        <f t="shared" si="1"/>
        <v>411840</v>
      </c>
      <c r="J18" s="55">
        <v>50</v>
      </c>
      <c r="K18" s="54">
        <v>26</v>
      </c>
      <c r="L18" s="15">
        <v>30</v>
      </c>
      <c r="M18" s="3">
        <f t="shared" si="2"/>
        <v>468000</v>
      </c>
      <c r="N18" s="54">
        <v>70</v>
      </c>
      <c r="O18" s="54">
        <v>26</v>
      </c>
      <c r="P18" s="15">
        <v>25</v>
      </c>
      <c r="Q18" s="3">
        <f t="shared" si="3"/>
        <v>546000</v>
      </c>
      <c r="R18" s="54">
        <v>90</v>
      </c>
      <c r="S18" s="54">
        <v>26</v>
      </c>
      <c r="T18" s="15">
        <v>25</v>
      </c>
      <c r="U18" s="3">
        <f t="shared" si="4"/>
        <v>702000</v>
      </c>
      <c r="V18" s="3"/>
    </row>
    <row r="19" spans="1:22" x14ac:dyDescent="0.25">
      <c r="A19" s="51" t="s">
        <v>124</v>
      </c>
      <c r="B19" s="54">
        <v>5</v>
      </c>
      <c r="C19" s="54">
        <v>26</v>
      </c>
      <c r="D19" s="15">
        <v>150</v>
      </c>
      <c r="E19" s="3">
        <f t="shared" si="0"/>
        <v>234000</v>
      </c>
      <c r="F19" s="54">
        <v>7</v>
      </c>
      <c r="G19" s="54">
        <v>26</v>
      </c>
      <c r="H19" s="15">
        <v>150</v>
      </c>
      <c r="I19" s="3">
        <f t="shared" si="1"/>
        <v>327600</v>
      </c>
      <c r="J19" s="55">
        <v>10</v>
      </c>
      <c r="K19" s="54">
        <v>26</v>
      </c>
      <c r="L19" s="15">
        <v>150</v>
      </c>
      <c r="M19" s="3">
        <f t="shared" si="2"/>
        <v>468000</v>
      </c>
      <c r="N19" s="54">
        <v>14</v>
      </c>
      <c r="O19" s="54">
        <v>26</v>
      </c>
      <c r="P19" s="15">
        <v>125</v>
      </c>
      <c r="Q19" s="3">
        <f t="shared" si="3"/>
        <v>546000</v>
      </c>
      <c r="R19" s="54">
        <v>18</v>
      </c>
      <c r="S19" s="54">
        <v>26</v>
      </c>
      <c r="T19" s="15">
        <v>125</v>
      </c>
      <c r="U19" s="3">
        <f t="shared" si="4"/>
        <v>702000</v>
      </c>
      <c r="V19" s="3"/>
    </row>
    <row r="20" spans="1:22" x14ac:dyDescent="0.25">
      <c r="A20" s="51" t="s">
        <v>125</v>
      </c>
      <c r="B20" s="54">
        <v>5</v>
      </c>
      <c r="C20" s="54">
        <v>26</v>
      </c>
      <c r="D20" s="15">
        <v>150</v>
      </c>
      <c r="E20" s="3">
        <f t="shared" si="0"/>
        <v>234000</v>
      </c>
      <c r="F20" s="54">
        <v>7</v>
      </c>
      <c r="G20" s="54">
        <v>26</v>
      </c>
      <c r="H20" s="15">
        <v>150</v>
      </c>
      <c r="I20" s="3">
        <f t="shared" si="1"/>
        <v>327600</v>
      </c>
      <c r="J20" s="55">
        <v>10</v>
      </c>
      <c r="K20" s="54">
        <v>26</v>
      </c>
      <c r="L20" s="15">
        <v>150</v>
      </c>
      <c r="M20" s="3">
        <f t="shared" si="2"/>
        <v>468000</v>
      </c>
      <c r="N20" s="54">
        <v>14</v>
      </c>
      <c r="O20" s="54">
        <v>26</v>
      </c>
      <c r="P20" s="15">
        <v>125</v>
      </c>
      <c r="Q20" s="3">
        <f t="shared" si="3"/>
        <v>546000</v>
      </c>
      <c r="R20" s="54">
        <v>18</v>
      </c>
      <c r="S20" s="54">
        <v>26</v>
      </c>
      <c r="T20" s="15">
        <v>125</v>
      </c>
      <c r="U20" s="3">
        <f t="shared" si="4"/>
        <v>702000</v>
      </c>
      <c r="V20" s="3"/>
    </row>
    <row r="21" spans="1:22" x14ac:dyDescent="0.25">
      <c r="A21" s="51" t="s">
        <v>126</v>
      </c>
      <c r="B21" s="54">
        <v>5</v>
      </c>
      <c r="C21" s="54">
        <v>26</v>
      </c>
      <c r="D21" s="15">
        <v>150</v>
      </c>
      <c r="E21" s="3">
        <f t="shared" si="0"/>
        <v>234000</v>
      </c>
      <c r="F21" s="54">
        <v>7</v>
      </c>
      <c r="G21" s="54">
        <v>26</v>
      </c>
      <c r="H21" s="15">
        <v>150</v>
      </c>
      <c r="I21" s="3">
        <f t="shared" si="1"/>
        <v>327600</v>
      </c>
      <c r="J21" s="55">
        <v>10</v>
      </c>
      <c r="K21" s="54">
        <v>26</v>
      </c>
      <c r="L21" s="15">
        <v>150</v>
      </c>
      <c r="M21" s="3">
        <f t="shared" si="2"/>
        <v>468000</v>
      </c>
      <c r="N21" s="54">
        <v>14</v>
      </c>
      <c r="O21" s="54">
        <v>26</v>
      </c>
      <c r="P21" s="15">
        <v>125</v>
      </c>
      <c r="Q21" s="3">
        <f t="shared" si="3"/>
        <v>546000</v>
      </c>
      <c r="R21" s="54">
        <v>18</v>
      </c>
      <c r="S21" s="54">
        <v>26</v>
      </c>
      <c r="T21" s="15">
        <v>125</v>
      </c>
      <c r="U21" s="3">
        <f t="shared" si="4"/>
        <v>702000</v>
      </c>
      <c r="V21" s="3"/>
    </row>
    <row r="22" spans="1:22" s="61" customFormat="1" ht="16.5" thickBot="1" x14ac:dyDescent="0.3">
      <c r="A22" s="56"/>
      <c r="B22" s="57"/>
      <c r="C22" s="57"/>
      <c r="D22" s="58"/>
      <c r="E22" s="18">
        <f>SUM(E13:E21)</f>
        <v>2886000</v>
      </c>
      <c r="F22" s="57"/>
      <c r="G22" s="57"/>
      <c r="H22" s="58"/>
      <c r="I22" s="18">
        <f>SUM(I13:I21)</f>
        <v>3778320</v>
      </c>
      <c r="J22" s="18"/>
      <c r="K22" s="18"/>
      <c r="L22" s="18"/>
      <c r="M22" s="18">
        <f>SUM(M13:M21)</f>
        <v>5116800</v>
      </c>
      <c r="N22" s="59"/>
      <c r="O22" s="18"/>
      <c r="P22" s="18"/>
      <c r="Q22" s="18">
        <f>SUM(Q13:Q21)</f>
        <v>5984160</v>
      </c>
      <c r="R22" s="59"/>
      <c r="S22" s="18"/>
      <c r="T22" s="18"/>
      <c r="U22" s="18">
        <f>SUM(U13:U21)</f>
        <v>7647120</v>
      </c>
      <c r="V22" s="60"/>
    </row>
    <row r="23" spans="1:22" ht="16.5" thickBot="1" x14ac:dyDescent="0.3">
      <c r="A23" s="50" t="s">
        <v>127</v>
      </c>
      <c r="B23" s="54"/>
      <c r="C23" s="54"/>
      <c r="D23" s="15"/>
      <c r="E23" s="3"/>
      <c r="F23" s="54"/>
      <c r="G23" s="54"/>
      <c r="H23" s="15"/>
      <c r="I23" s="3"/>
      <c r="J23" s="54"/>
      <c r="K23" s="54"/>
      <c r="L23" s="15"/>
      <c r="M23" s="3"/>
      <c r="N23" s="54"/>
      <c r="O23" s="54"/>
      <c r="P23" s="15"/>
      <c r="Q23" s="3"/>
      <c r="R23" s="54"/>
      <c r="S23" s="54"/>
      <c r="T23" s="15"/>
      <c r="U23" s="3"/>
      <c r="V23" s="3"/>
    </row>
    <row r="24" spans="1:22" x14ac:dyDescent="0.25">
      <c r="A24" s="51" t="s">
        <v>128</v>
      </c>
      <c r="B24" s="54">
        <v>15</v>
      </c>
      <c r="C24" s="54">
        <v>26</v>
      </c>
      <c r="D24" s="15">
        <v>70</v>
      </c>
      <c r="E24" s="3">
        <f t="shared" si="0"/>
        <v>327600</v>
      </c>
      <c r="F24" s="54">
        <v>17</v>
      </c>
      <c r="G24" s="54">
        <v>26</v>
      </c>
      <c r="H24" s="15">
        <v>70</v>
      </c>
      <c r="I24" s="3">
        <f t="shared" si="1"/>
        <v>371280</v>
      </c>
      <c r="J24" s="55">
        <v>20</v>
      </c>
      <c r="K24" s="54">
        <v>26</v>
      </c>
      <c r="L24" s="15">
        <v>70</v>
      </c>
      <c r="M24" s="3">
        <f t="shared" si="2"/>
        <v>436800</v>
      </c>
      <c r="N24" s="54">
        <v>25</v>
      </c>
      <c r="O24" s="54">
        <v>26</v>
      </c>
      <c r="P24" s="15">
        <v>60</v>
      </c>
      <c r="Q24" s="3">
        <f t="shared" si="3"/>
        <v>468000</v>
      </c>
      <c r="R24" s="54">
        <v>28</v>
      </c>
      <c r="S24" s="54">
        <v>26</v>
      </c>
      <c r="T24" s="15">
        <v>60</v>
      </c>
      <c r="U24" s="3">
        <f t="shared" si="4"/>
        <v>524160</v>
      </c>
      <c r="V24" s="3"/>
    </row>
    <row r="25" spans="1:22" x14ac:dyDescent="0.25">
      <c r="A25" s="51" t="s">
        <v>129</v>
      </c>
      <c r="B25" s="54">
        <v>15</v>
      </c>
      <c r="C25" s="54">
        <v>26</v>
      </c>
      <c r="D25" s="15">
        <v>70</v>
      </c>
      <c r="E25" s="3">
        <f t="shared" si="0"/>
        <v>327600</v>
      </c>
      <c r="F25" s="54">
        <v>17</v>
      </c>
      <c r="G25" s="54">
        <v>26</v>
      </c>
      <c r="H25" s="15">
        <v>70</v>
      </c>
      <c r="I25" s="3">
        <f t="shared" si="1"/>
        <v>371280</v>
      </c>
      <c r="J25" s="55">
        <v>20</v>
      </c>
      <c r="K25" s="54">
        <v>26</v>
      </c>
      <c r="L25" s="15">
        <v>70</v>
      </c>
      <c r="M25" s="3">
        <f t="shared" si="2"/>
        <v>436800</v>
      </c>
      <c r="N25" s="54">
        <v>25</v>
      </c>
      <c r="O25" s="54">
        <v>26</v>
      </c>
      <c r="P25" s="15">
        <v>60</v>
      </c>
      <c r="Q25" s="3">
        <f t="shared" si="3"/>
        <v>468000</v>
      </c>
      <c r="R25" s="54">
        <v>30</v>
      </c>
      <c r="S25" s="54">
        <v>26</v>
      </c>
      <c r="T25" s="15">
        <v>50</v>
      </c>
      <c r="U25" s="3">
        <f t="shared" si="4"/>
        <v>468000</v>
      </c>
      <c r="V25" s="3"/>
    </row>
    <row r="26" spans="1:22" x14ac:dyDescent="0.25">
      <c r="A26" s="51" t="s">
        <v>130</v>
      </c>
      <c r="B26" s="54">
        <v>8</v>
      </c>
      <c r="C26" s="54">
        <v>26</v>
      </c>
      <c r="D26" s="15">
        <v>150</v>
      </c>
      <c r="E26" s="3">
        <f t="shared" si="0"/>
        <v>374400</v>
      </c>
      <c r="F26" s="54">
        <v>10</v>
      </c>
      <c r="G26" s="54">
        <v>26</v>
      </c>
      <c r="H26" s="15">
        <v>150</v>
      </c>
      <c r="I26" s="3">
        <f t="shared" si="1"/>
        <v>468000</v>
      </c>
      <c r="J26" s="55">
        <v>12</v>
      </c>
      <c r="K26" s="54">
        <v>26</v>
      </c>
      <c r="L26" s="15">
        <v>150</v>
      </c>
      <c r="M26" s="3">
        <f t="shared" si="2"/>
        <v>561600</v>
      </c>
      <c r="N26" s="54">
        <v>18</v>
      </c>
      <c r="O26" s="54">
        <v>26</v>
      </c>
      <c r="P26" s="15">
        <v>130</v>
      </c>
      <c r="Q26" s="3">
        <f t="shared" si="3"/>
        <v>730080</v>
      </c>
      <c r="R26" s="54">
        <v>24</v>
      </c>
      <c r="S26" s="54">
        <v>26</v>
      </c>
      <c r="T26" s="15">
        <v>130</v>
      </c>
      <c r="U26" s="3">
        <f t="shared" si="4"/>
        <v>973440</v>
      </c>
      <c r="V26" s="3"/>
    </row>
    <row r="27" spans="1:22" x14ac:dyDescent="0.25">
      <c r="A27" s="51" t="s">
        <v>131</v>
      </c>
      <c r="B27" s="54">
        <v>15</v>
      </c>
      <c r="C27" s="54">
        <v>26</v>
      </c>
      <c r="D27" s="15">
        <v>30</v>
      </c>
      <c r="E27" s="3">
        <f t="shared" si="0"/>
        <v>140400</v>
      </c>
      <c r="F27" s="54">
        <v>17</v>
      </c>
      <c r="G27" s="54">
        <v>26</v>
      </c>
      <c r="H27" s="15">
        <v>30</v>
      </c>
      <c r="I27" s="3">
        <f t="shared" si="1"/>
        <v>159120</v>
      </c>
      <c r="J27" s="55">
        <v>20</v>
      </c>
      <c r="K27" s="54">
        <v>26</v>
      </c>
      <c r="L27" s="15">
        <v>30</v>
      </c>
      <c r="M27" s="3">
        <f t="shared" si="2"/>
        <v>187200</v>
      </c>
      <c r="N27" s="54">
        <v>25</v>
      </c>
      <c r="O27" s="54">
        <v>26</v>
      </c>
      <c r="P27" s="15">
        <v>25</v>
      </c>
      <c r="Q27" s="3">
        <f t="shared" si="3"/>
        <v>195000</v>
      </c>
      <c r="R27" s="54">
        <v>35</v>
      </c>
      <c r="S27" s="54">
        <v>26</v>
      </c>
      <c r="T27" s="15">
        <v>25</v>
      </c>
      <c r="U27" s="3">
        <f t="shared" si="4"/>
        <v>273000</v>
      </c>
      <c r="V27" s="3"/>
    </row>
    <row r="28" spans="1:22" x14ac:dyDescent="0.25">
      <c r="A28" s="51" t="s">
        <v>132</v>
      </c>
      <c r="B28" s="54">
        <v>8</v>
      </c>
      <c r="C28" s="54">
        <v>26</v>
      </c>
      <c r="D28" s="15">
        <v>50</v>
      </c>
      <c r="E28" s="3">
        <f t="shared" si="0"/>
        <v>124800</v>
      </c>
      <c r="F28" s="54">
        <v>10</v>
      </c>
      <c r="G28" s="54">
        <v>26</v>
      </c>
      <c r="H28" s="15">
        <v>50</v>
      </c>
      <c r="I28" s="3">
        <f t="shared" si="1"/>
        <v>156000</v>
      </c>
      <c r="J28" s="55">
        <v>12</v>
      </c>
      <c r="K28" s="54">
        <v>26</v>
      </c>
      <c r="L28" s="15">
        <v>50</v>
      </c>
      <c r="M28" s="3">
        <f t="shared" si="2"/>
        <v>187200</v>
      </c>
      <c r="N28" s="54">
        <v>18</v>
      </c>
      <c r="O28" s="54">
        <v>26</v>
      </c>
      <c r="P28" s="15">
        <v>40</v>
      </c>
      <c r="Q28" s="3">
        <f t="shared" si="3"/>
        <v>224640</v>
      </c>
      <c r="R28" s="54">
        <v>24</v>
      </c>
      <c r="S28" s="54">
        <v>26</v>
      </c>
      <c r="T28" s="15">
        <v>40</v>
      </c>
      <c r="U28" s="3">
        <f t="shared" si="4"/>
        <v>299520</v>
      </c>
      <c r="V28" s="3"/>
    </row>
    <row r="29" spans="1:22" x14ac:dyDescent="0.25">
      <c r="A29" s="51" t="s">
        <v>133</v>
      </c>
      <c r="B29" s="54">
        <v>8</v>
      </c>
      <c r="C29" s="54">
        <v>26</v>
      </c>
      <c r="D29" s="15">
        <v>50</v>
      </c>
      <c r="E29" s="3">
        <f t="shared" si="0"/>
        <v>124800</v>
      </c>
      <c r="F29" s="54">
        <v>10</v>
      </c>
      <c r="G29" s="54">
        <v>26</v>
      </c>
      <c r="H29" s="15">
        <v>50</v>
      </c>
      <c r="I29" s="3">
        <f t="shared" si="1"/>
        <v>156000</v>
      </c>
      <c r="J29" s="55">
        <v>12</v>
      </c>
      <c r="K29" s="54">
        <v>26</v>
      </c>
      <c r="L29" s="15">
        <v>50</v>
      </c>
      <c r="M29" s="3">
        <f t="shared" si="2"/>
        <v>187200</v>
      </c>
      <c r="N29" s="54">
        <v>18</v>
      </c>
      <c r="O29" s="54">
        <v>26</v>
      </c>
      <c r="P29" s="15">
        <v>40</v>
      </c>
      <c r="Q29" s="3">
        <f t="shared" si="3"/>
        <v>224640</v>
      </c>
      <c r="R29" s="54">
        <v>24</v>
      </c>
      <c r="S29" s="54">
        <v>26</v>
      </c>
      <c r="T29" s="15">
        <v>40</v>
      </c>
      <c r="U29" s="3">
        <f t="shared" si="4"/>
        <v>299520</v>
      </c>
      <c r="V29" s="3"/>
    </row>
    <row r="30" spans="1:22" x14ac:dyDescent="0.25">
      <c r="A30" s="51" t="s">
        <v>134</v>
      </c>
      <c r="B30" s="54">
        <v>8</v>
      </c>
      <c r="C30" s="54">
        <v>26</v>
      </c>
      <c r="D30" s="15">
        <v>150</v>
      </c>
      <c r="E30" s="3">
        <f t="shared" si="0"/>
        <v>374400</v>
      </c>
      <c r="F30" s="54">
        <v>10</v>
      </c>
      <c r="G30" s="54">
        <v>26</v>
      </c>
      <c r="H30" s="15">
        <v>150</v>
      </c>
      <c r="I30" s="3">
        <f t="shared" si="1"/>
        <v>468000</v>
      </c>
      <c r="J30" s="55">
        <v>12</v>
      </c>
      <c r="K30" s="54">
        <v>26</v>
      </c>
      <c r="L30" s="15">
        <v>150</v>
      </c>
      <c r="M30" s="3">
        <f t="shared" si="2"/>
        <v>561600</v>
      </c>
      <c r="N30" s="54">
        <v>18</v>
      </c>
      <c r="O30" s="54">
        <v>26</v>
      </c>
      <c r="P30" s="15">
        <v>140</v>
      </c>
      <c r="Q30" s="3">
        <f t="shared" si="3"/>
        <v>786240</v>
      </c>
      <c r="R30" s="54">
        <v>24</v>
      </c>
      <c r="S30" s="54">
        <v>26</v>
      </c>
      <c r="T30" s="15">
        <v>140</v>
      </c>
      <c r="U30" s="3">
        <f t="shared" si="4"/>
        <v>1048320</v>
      </c>
      <c r="V30" s="3"/>
    </row>
    <row r="31" spans="1:22" x14ac:dyDescent="0.25">
      <c r="A31" s="51" t="s">
        <v>135</v>
      </c>
      <c r="B31" s="54">
        <v>8</v>
      </c>
      <c r="C31" s="54">
        <v>26</v>
      </c>
      <c r="D31" s="15">
        <v>50</v>
      </c>
      <c r="E31" s="3">
        <f t="shared" si="0"/>
        <v>124800</v>
      </c>
      <c r="F31" s="54">
        <v>10</v>
      </c>
      <c r="G31" s="54">
        <v>26</v>
      </c>
      <c r="H31" s="15">
        <v>50</v>
      </c>
      <c r="I31" s="3">
        <f t="shared" si="1"/>
        <v>156000</v>
      </c>
      <c r="J31" s="55">
        <v>12</v>
      </c>
      <c r="K31" s="54">
        <v>26</v>
      </c>
      <c r="L31" s="15">
        <v>50</v>
      </c>
      <c r="M31" s="3">
        <f t="shared" si="2"/>
        <v>187200</v>
      </c>
      <c r="N31" s="54">
        <v>18</v>
      </c>
      <c r="O31" s="54">
        <v>26</v>
      </c>
      <c r="P31" s="15">
        <v>40</v>
      </c>
      <c r="Q31" s="3">
        <f t="shared" si="3"/>
        <v>224640</v>
      </c>
      <c r="R31" s="54">
        <v>24</v>
      </c>
      <c r="S31" s="54">
        <v>26</v>
      </c>
      <c r="T31" s="15">
        <v>40</v>
      </c>
      <c r="U31" s="3">
        <f t="shared" si="4"/>
        <v>299520</v>
      </c>
      <c r="V31" s="3"/>
    </row>
    <row r="32" spans="1:22" x14ac:dyDescent="0.25">
      <c r="A32" s="51" t="s">
        <v>136</v>
      </c>
      <c r="B32" s="54">
        <v>8</v>
      </c>
      <c r="C32" s="54">
        <v>26</v>
      </c>
      <c r="D32" s="15">
        <v>50</v>
      </c>
      <c r="E32" s="3">
        <f t="shared" si="0"/>
        <v>124800</v>
      </c>
      <c r="F32" s="54">
        <v>10</v>
      </c>
      <c r="G32" s="54">
        <v>26</v>
      </c>
      <c r="H32" s="15">
        <v>50</v>
      </c>
      <c r="I32" s="3">
        <f t="shared" si="1"/>
        <v>156000</v>
      </c>
      <c r="J32" s="55">
        <v>12</v>
      </c>
      <c r="K32" s="54">
        <v>26</v>
      </c>
      <c r="L32" s="15">
        <v>50</v>
      </c>
      <c r="M32" s="3">
        <f t="shared" si="2"/>
        <v>187200</v>
      </c>
      <c r="N32" s="54">
        <v>18</v>
      </c>
      <c r="O32" s="54">
        <v>26</v>
      </c>
      <c r="P32" s="15">
        <v>40</v>
      </c>
      <c r="Q32" s="3">
        <f t="shared" si="3"/>
        <v>224640</v>
      </c>
      <c r="R32" s="54">
        <v>24</v>
      </c>
      <c r="S32" s="54">
        <v>26</v>
      </c>
      <c r="T32" s="15">
        <v>40</v>
      </c>
      <c r="U32" s="3">
        <f t="shared" si="4"/>
        <v>299520</v>
      </c>
      <c r="V32" s="3"/>
    </row>
    <row r="33" spans="1:22" x14ac:dyDescent="0.25">
      <c r="A33" s="51" t="s">
        <v>137</v>
      </c>
      <c r="B33" s="54">
        <v>5</v>
      </c>
      <c r="C33" s="54">
        <v>26</v>
      </c>
      <c r="D33" s="15">
        <v>400</v>
      </c>
      <c r="E33" s="3">
        <f t="shared" si="0"/>
        <v>624000</v>
      </c>
      <c r="F33" s="54">
        <v>10</v>
      </c>
      <c r="G33" s="54">
        <v>26</v>
      </c>
      <c r="H33" s="15">
        <v>400</v>
      </c>
      <c r="I33" s="3">
        <f t="shared" si="1"/>
        <v>1248000</v>
      </c>
      <c r="J33" s="55">
        <v>12</v>
      </c>
      <c r="K33" s="54">
        <v>26</v>
      </c>
      <c r="L33" s="15">
        <v>400</v>
      </c>
      <c r="M33" s="3">
        <f t="shared" si="2"/>
        <v>1497600</v>
      </c>
      <c r="N33" s="54">
        <v>18</v>
      </c>
      <c r="O33" s="54">
        <v>26</v>
      </c>
      <c r="P33" s="15">
        <v>400</v>
      </c>
      <c r="Q33" s="3">
        <f t="shared" si="3"/>
        <v>2246400</v>
      </c>
      <c r="R33" s="54">
        <v>24</v>
      </c>
      <c r="S33" s="54">
        <v>26</v>
      </c>
      <c r="T33" s="15">
        <v>400</v>
      </c>
      <c r="U33" s="3">
        <f t="shared" si="4"/>
        <v>2995200</v>
      </c>
      <c r="V33" s="3"/>
    </row>
    <row r="34" spans="1:22" x14ac:dyDescent="0.25">
      <c r="A34" s="51" t="s">
        <v>138</v>
      </c>
      <c r="B34" s="54">
        <v>8</v>
      </c>
      <c r="C34" s="54">
        <v>26</v>
      </c>
      <c r="D34" s="15">
        <v>300</v>
      </c>
      <c r="E34" s="3">
        <f t="shared" si="0"/>
        <v>748800</v>
      </c>
      <c r="F34" s="54">
        <v>10</v>
      </c>
      <c r="G34" s="54">
        <v>26</v>
      </c>
      <c r="H34" s="15">
        <v>300</v>
      </c>
      <c r="I34" s="3">
        <f t="shared" si="1"/>
        <v>936000</v>
      </c>
      <c r="J34" s="55">
        <v>12</v>
      </c>
      <c r="K34" s="54">
        <v>26</v>
      </c>
      <c r="L34" s="15">
        <v>300</v>
      </c>
      <c r="M34" s="3">
        <f t="shared" si="2"/>
        <v>1123200</v>
      </c>
      <c r="N34" s="54">
        <v>18</v>
      </c>
      <c r="O34" s="54">
        <v>26</v>
      </c>
      <c r="P34" s="15">
        <v>280</v>
      </c>
      <c r="Q34" s="3">
        <f t="shared" si="3"/>
        <v>1572480</v>
      </c>
      <c r="R34" s="54">
        <v>24</v>
      </c>
      <c r="S34" s="54">
        <v>26</v>
      </c>
      <c r="T34" s="15">
        <v>280</v>
      </c>
      <c r="U34" s="3">
        <f t="shared" si="4"/>
        <v>2096640</v>
      </c>
      <c r="V34" s="3"/>
    </row>
    <row r="35" spans="1:22" x14ac:dyDescent="0.25">
      <c r="A35" s="51" t="s">
        <v>139</v>
      </c>
      <c r="B35" s="54">
        <v>8</v>
      </c>
      <c r="C35" s="54">
        <v>26</v>
      </c>
      <c r="D35" s="15">
        <v>150</v>
      </c>
      <c r="E35" s="3">
        <f t="shared" si="0"/>
        <v>374400</v>
      </c>
      <c r="F35" s="54">
        <v>10</v>
      </c>
      <c r="G35" s="54">
        <v>26</v>
      </c>
      <c r="H35" s="15">
        <v>150</v>
      </c>
      <c r="I35" s="3">
        <f t="shared" si="1"/>
        <v>468000</v>
      </c>
      <c r="J35" s="55">
        <v>12</v>
      </c>
      <c r="K35" s="54">
        <v>26</v>
      </c>
      <c r="L35" s="15">
        <v>150</v>
      </c>
      <c r="M35" s="3">
        <f t="shared" si="2"/>
        <v>561600</v>
      </c>
      <c r="N35" s="54">
        <v>18</v>
      </c>
      <c r="O35" s="54">
        <v>26</v>
      </c>
      <c r="P35" s="15">
        <v>130</v>
      </c>
      <c r="Q35" s="3">
        <f t="shared" si="3"/>
        <v>730080</v>
      </c>
      <c r="R35" s="54">
        <v>24</v>
      </c>
      <c r="S35" s="54">
        <v>26</v>
      </c>
      <c r="T35" s="15">
        <v>130</v>
      </c>
      <c r="U35" s="3">
        <f t="shared" si="4"/>
        <v>973440</v>
      </c>
      <c r="V35" s="3"/>
    </row>
    <row r="36" spans="1:22" x14ac:dyDescent="0.25">
      <c r="A36" s="51" t="s">
        <v>140</v>
      </c>
      <c r="B36" s="54">
        <v>8</v>
      </c>
      <c r="C36" s="54">
        <v>26</v>
      </c>
      <c r="D36" s="15">
        <v>150</v>
      </c>
      <c r="E36" s="3">
        <f t="shared" si="0"/>
        <v>374400</v>
      </c>
      <c r="F36" s="54">
        <v>10</v>
      </c>
      <c r="G36" s="54">
        <v>26</v>
      </c>
      <c r="H36" s="15">
        <v>150</v>
      </c>
      <c r="I36" s="3">
        <f t="shared" si="1"/>
        <v>468000</v>
      </c>
      <c r="J36" s="55">
        <v>12</v>
      </c>
      <c r="K36" s="54">
        <v>26</v>
      </c>
      <c r="L36" s="15">
        <v>150</v>
      </c>
      <c r="M36" s="3">
        <f t="shared" si="2"/>
        <v>561600</v>
      </c>
      <c r="N36" s="54">
        <v>18</v>
      </c>
      <c r="O36" s="54">
        <v>26</v>
      </c>
      <c r="P36" s="15">
        <v>130</v>
      </c>
      <c r="Q36" s="3">
        <f t="shared" si="3"/>
        <v>730080</v>
      </c>
      <c r="R36" s="54">
        <v>24</v>
      </c>
      <c r="S36" s="54">
        <v>26</v>
      </c>
      <c r="T36" s="15">
        <v>130</v>
      </c>
      <c r="U36" s="3">
        <f t="shared" si="4"/>
        <v>973440</v>
      </c>
      <c r="V36" s="3"/>
    </row>
    <row r="37" spans="1:22" ht="16.5" thickBot="1" x14ac:dyDescent="0.3">
      <c r="A37" s="51"/>
      <c r="B37" s="54"/>
      <c r="C37" s="54"/>
      <c r="D37" s="15"/>
      <c r="E37" s="18">
        <f>SUM(E24:E36)</f>
        <v>4165200</v>
      </c>
      <c r="F37" s="54"/>
      <c r="G37" s="54"/>
      <c r="H37" s="15"/>
      <c r="I37" s="18">
        <f>SUM(I24:I36)</f>
        <v>5581680</v>
      </c>
      <c r="J37" s="18"/>
      <c r="K37" s="18"/>
      <c r="L37" s="18"/>
      <c r="M37" s="18">
        <f>SUM(M24:M36)</f>
        <v>6676800</v>
      </c>
      <c r="N37" s="59"/>
      <c r="O37" s="18"/>
      <c r="P37" s="18"/>
      <c r="Q37" s="18">
        <f>SUM(Q24:Q36)</f>
        <v>8824920</v>
      </c>
      <c r="R37" s="54"/>
      <c r="S37" s="18"/>
      <c r="T37" s="18"/>
      <c r="U37" s="18">
        <f>SUM(U24:U36)</f>
        <v>11523720</v>
      </c>
      <c r="V37" s="3"/>
    </row>
    <row r="38" spans="1:22" ht="16.5" thickBot="1" x14ac:dyDescent="0.3">
      <c r="A38" s="50" t="s">
        <v>141</v>
      </c>
      <c r="B38" s="54"/>
      <c r="C38" s="54"/>
      <c r="D38" s="15"/>
      <c r="E38" s="3"/>
      <c r="F38" s="54"/>
      <c r="G38" s="54"/>
      <c r="H38" s="15"/>
      <c r="I38" s="3"/>
      <c r="J38" s="54"/>
      <c r="K38" s="54"/>
      <c r="L38" s="15"/>
      <c r="M38" s="3"/>
      <c r="N38" s="54"/>
      <c r="O38" s="54"/>
      <c r="P38" s="15"/>
      <c r="Q38" s="3"/>
      <c r="R38" s="54"/>
      <c r="S38" s="54"/>
      <c r="T38" s="15"/>
      <c r="U38" s="3"/>
      <c r="V38" s="3"/>
    </row>
    <row r="39" spans="1:22" x14ac:dyDescent="0.25">
      <c r="A39" s="62" t="s">
        <v>142</v>
      </c>
      <c r="B39" s="54">
        <v>8</v>
      </c>
      <c r="C39" s="54">
        <v>26</v>
      </c>
      <c r="D39" s="15">
        <v>50</v>
      </c>
      <c r="E39" s="3">
        <f t="shared" si="0"/>
        <v>124800</v>
      </c>
      <c r="F39" s="54">
        <v>10</v>
      </c>
      <c r="G39" s="54">
        <v>26</v>
      </c>
      <c r="H39" s="15">
        <v>50</v>
      </c>
      <c r="I39" s="3">
        <f t="shared" si="1"/>
        <v>156000</v>
      </c>
      <c r="J39" s="55">
        <v>12</v>
      </c>
      <c r="K39" s="54">
        <v>26</v>
      </c>
      <c r="L39" s="15">
        <v>50</v>
      </c>
      <c r="M39" s="3">
        <f t="shared" si="2"/>
        <v>187200</v>
      </c>
      <c r="N39" s="54">
        <v>18</v>
      </c>
      <c r="O39" s="54">
        <v>26</v>
      </c>
      <c r="P39" s="15">
        <v>40</v>
      </c>
      <c r="Q39" s="3">
        <f t="shared" si="3"/>
        <v>224640</v>
      </c>
      <c r="R39" s="54">
        <v>24</v>
      </c>
      <c r="S39" s="54">
        <v>26</v>
      </c>
      <c r="T39" s="15">
        <v>40</v>
      </c>
      <c r="U39" s="3">
        <f t="shared" si="4"/>
        <v>299520</v>
      </c>
      <c r="V39" s="3"/>
    </row>
    <row r="40" spans="1:22" x14ac:dyDescent="0.25">
      <c r="A40" s="51" t="s">
        <v>143</v>
      </c>
      <c r="B40" s="54">
        <v>8</v>
      </c>
      <c r="C40" s="54">
        <v>26</v>
      </c>
      <c r="D40" s="15">
        <v>50</v>
      </c>
      <c r="E40" s="3">
        <f t="shared" si="0"/>
        <v>124800</v>
      </c>
      <c r="F40" s="54">
        <v>10</v>
      </c>
      <c r="G40" s="54">
        <v>26</v>
      </c>
      <c r="H40" s="15">
        <v>50</v>
      </c>
      <c r="I40" s="3">
        <f t="shared" si="1"/>
        <v>156000</v>
      </c>
      <c r="J40" s="55">
        <v>12</v>
      </c>
      <c r="K40" s="54">
        <v>26</v>
      </c>
      <c r="L40" s="15">
        <v>50</v>
      </c>
      <c r="M40" s="3">
        <f t="shared" si="2"/>
        <v>187200</v>
      </c>
      <c r="N40" s="54">
        <v>18</v>
      </c>
      <c r="O40" s="54">
        <v>26</v>
      </c>
      <c r="P40" s="15">
        <v>40</v>
      </c>
      <c r="Q40" s="3">
        <f t="shared" si="3"/>
        <v>224640</v>
      </c>
      <c r="R40" s="54">
        <v>24</v>
      </c>
      <c r="S40" s="54">
        <v>26</v>
      </c>
      <c r="T40" s="15">
        <v>40</v>
      </c>
      <c r="U40" s="3">
        <f t="shared" si="4"/>
        <v>299520</v>
      </c>
      <c r="V40" s="3"/>
    </row>
    <row r="41" spans="1:22" x14ac:dyDescent="0.25">
      <c r="A41" s="51" t="s">
        <v>144</v>
      </c>
      <c r="B41" s="54">
        <v>8</v>
      </c>
      <c r="C41" s="54">
        <v>26</v>
      </c>
      <c r="D41" s="15">
        <v>50</v>
      </c>
      <c r="E41" s="3">
        <f t="shared" si="0"/>
        <v>124800</v>
      </c>
      <c r="F41" s="54">
        <v>10</v>
      </c>
      <c r="G41" s="54">
        <v>26</v>
      </c>
      <c r="H41" s="15">
        <v>50</v>
      </c>
      <c r="I41" s="3">
        <f t="shared" si="1"/>
        <v>156000</v>
      </c>
      <c r="J41" s="55">
        <v>12</v>
      </c>
      <c r="K41" s="54">
        <v>26</v>
      </c>
      <c r="L41" s="15">
        <v>50</v>
      </c>
      <c r="M41" s="3">
        <f t="shared" si="2"/>
        <v>187200</v>
      </c>
      <c r="N41" s="54">
        <v>18</v>
      </c>
      <c r="O41" s="54">
        <v>26</v>
      </c>
      <c r="P41" s="15">
        <v>40</v>
      </c>
      <c r="Q41" s="3">
        <f t="shared" si="3"/>
        <v>224640</v>
      </c>
      <c r="R41" s="54">
        <v>24</v>
      </c>
      <c r="S41" s="54">
        <v>26</v>
      </c>
      <c r="T41" s="15">
        <v>40</v>
      </c>
      <c r="U41" s="3">
        <f t="shared" si="4"/>
        <v>299520</v>
      </c>
      <c r="V41" s="3"/>
    </row>
    <row r="42" spans="1:22" x14ac:dyDescent="0.25">
      <c r="A42" s="51" t="s">
        <v>145</v>
      </c>
      <c r="B42" s="54">
        <v>8</v>
      </c>
      <c r="C42" s="54">
        <v>26</v>
      </c>
      <c r="D42" s="15">
        <v>50</v>
      </c>
      <c r="E42" s="3">
        <f t="shared" si="0"/>
        <v>124800</v>
      </c>
      <c r="F42" s="54">
        <v>10</v>
      </c>
      <c r="G42" s="54">
        <v>26</v>
      </c>
      <c r="H42" s="15">
        <v>50</v>
      </c>
      <c r="I42" s="3">
        <f t="shared" si="1"/>
        <v>156000</v>
      </c>
      <c r="J42" s="55">
        <v>12</v>
      </c>
      <c r="K42" s="54">
        <v>26</v>
      </c>
      <c r="L42" s="15">
        <v>50</v>
      </c>
      <c r="M42" s="3">
        <f t="shared" si="2"/>
        <v>187200</v>
      </c>
      <c r="N42" s="54">
        <v>18</v>
      </c>
      <c r="O42" s="54">
        <v>26</v>
      </c>
      <c r="P42" s="15">
        <v>40</v>
      </c>
      <c r="Q42" s="3">
        <f t="shared" si="3"/>
        <v>224640</v>
      </c>
      <c r="R42" s="54">
        <v>24</v>
      </c>
      <c r="S42" s="54">
        <v>26</v>
      </c>
      <c r="T42" s="15">
        <v>40</v>
      </c>
      <c r="U42" s="3">
        <f t="shared" si="4"/>
        <v>299520</v>
      </c>
      <c r="V42" s="3"/>
    </row>
    <row r="43" spans="1:22" x14ac:dyDescent="0.25">
      <c r="A43" s="62" t="s">
        <v>146</v>
      </c>
      <c r="B43" s="54">
        <v>8</v>
      </c>
      <c r="C43" s="54">
        <v>26</v>
      </c>
      <c r="D43" s="15">
        <v>50</v>
      </c>
      <c r="E43" s="3">
        <f t="shared" si="0"/>
        <v>124800</v>
      </c>
      <c r="F43" s="54">
        <v>10</v>
      </c>
      <c r="G43" s="54">
        <v>26</v>
      </c>
      <c r="H43" s="15">
        <v>50</v>
      </c>
      <c r="I43" s="3">
        <f t="shared" si="1"/>
        <v>156000</v>
      </c>
      <c r="J43" s="55">
        <v>12</v>
      </c>
      <c r="K43" s="54">
        <v>26</v>
      </c>
      <c r="L43" s="15">
        <v>50</v>
      </c>
      <c r="M43" s="3">
        <f t="shared" si="2"/>
        <v>187200</v>
      </c>
      <c r="N43" s="54">
        <v>18</v>
      </c>
      <c r="O43" s="54">
        <v>26</v>
      </c>
      <c r="P43" s="15">
        <v>40</v>
      </c>
      <c r="Q43" s="3">
        <f t="shared" si="3"/>
        <v>224640</v>
      </c>
      <c r="R43" s="54">
        <v>24</v>
      </c>
      <c r="S43" s="54">
        <v>26</v>
      </c>
      <c r="T43" s="15">
        <v>40</v>
      </c>
      <c r="U43" s="3">
        <f t="shared" si="4"/>
        <v>299520</v>
      </c>
      <c r="V43" s="3"/>
    </row>
    <row r="44" spans="1:22" x14ac:dyDescent="0.25">
      <c r="A44" s="51" t="s">
        <v>147</v>
      </c>
      <c r="B44" s="54">
        <v>8</v>
      </c>
      <c r="C44" s="54">
        <v>26</v>
      </c>
      <c r="D44" s="15">
        <v>50</v>
      </c>
      <c r="E44" s="3">
        <f t="shared" si="0"/>
        <v>124800</v>
      </c>
      <c r="F44" s="54">
        <v>10</v>
      </c>
      <c r="G44" s="54">
        <v>26</v>
      </c>
      <c r="H44" s="15">
        <v>50</v>
      </c>
      <c r="I44" s="3">
        <f t="shared" si="1"/>
        <v>156000</v>
      </c>
      <c r="J44" s="55">
        <v>12</v>
      </c>
      <c r="K44" s="54">
        <v>26</v>
      </c>
      <c r="L44" s="15">
        <v>50</v>
      </c>
      <c r="M44" s="3">
        <f t="shared" si="2"/>
        <v>187200</v>
      </c>
      <c r="N44" s="54">
        <v>18</v>
      </c>
      <c r="O44" s="54">
        <v>26</v>
      </c>
      <c r="P44" s="15">
        <v>40</v>
      </c>
      <c r="Q44" s="3">
        <f t="shared" si="3"/>
        <v>224640</v>
      </c>
      <c r="R44" s="54">
        <v>24</v>
      </c>
      <c r="S44" s="54">
        <v>26</v>
      </c>
      <c r="T44" s="15">
        <v>40</v>
      </c>
      <c r="U44" s="3">
        <f t="shared" si="4"/>
        <v>299520</v>
      </c>
      <c r="V44" s="3"/>
    </row>
    <row r="45" spans="1:22" x14ac:dyDescent="0.25">
      <c r="A45" s="51" t="s">
        <v>148</v>
      </c>
      <c r="B45" s="54">
        <v>8</v>
      </c>
      <c r="C45" s="54">
        <v>26</v>
      </c>
      <c r="D45" s="15">
        <v>50</v>
      </c>
      <c r="E45" s="3">
        <f t="shared" si="0"/>
        <v>124800</v>
      </c>
      <c r="F45" s="54">
        <v>10</v>
      </c>
      <c r="G45" s="54">
        <v>26</v>
      </c>
      <c r="H45" s="15">
        <v>50</v>
      </c>
      <c r="I45" s="3">
        <f t="shared" si="1"/>
        <v>156000</v>
      </c>
      <c r="J45" s="55">
        <v>12</v>
      </c>
      <c r="K45" s="54">
        <v>26</v>
      </c>
      <c r="L45" s="15">
        <v>50</v>
      </c>
      <c r="M45" s="3">
        <f t="shared" si="2"/>
        <v>187200</v>
      </c>
      <c r="N45" s="54">
        <v>18</v>
      </c>
      <c r="O45" s="54">
        <v>26</v>
      </c>
      <c r="P45" s="15">
        <v>40</v>
      </c>
      <c r="Q45" s="3">
        <f t="shared" si="3"/>
        <v>224640</v>
      </c>
      <c r="R45" s="54">
        <v>24</v>
      </c>
      <c r="S45" s="54">
        <v>26</v>
      </c>
      <c r="T45" s="15">
        <v>40</v>
      </c>
      <c r="U45" s="3">
        <f t="shared" si="4"/>
        <v>299520</v>
      </c>
      <c r="V45" s="3"/>
    </row>
    <row r="46" spans="1:22" ht="16.5" thickBot="1" x14ac:dyDescent="0.3">
      <c r="A46" s="51"/>
      <c r="B46" s="54"/>
      <c r="C46" s="54"/>
      <c r="D46" s="15"/>
      <c r="E46" s="18">
        <f>SUM(E39:E45)</f>
        <v>873600</v>
      </c>
      <c r="F46" s="54"/>
      <c r="G46" s="54"/>
      <c r="H46" s="15"/>
      <c r="I46" s="18">
        <f>SUM(I39:I45)</f>
        <v>1092000</v>
      </c>
      <c r="J46" s="18"/>
      <c r="K46" s="18"/>
      <c r="L46" s="18"/>
      <c r="M46" s="18">
        <f>SUM(M39:M45)</f>
        <v>1310400</v>
      </c>
      <c r="N46" s="59"/>
      <c r="O46" s="18"/>
      <c r="P46" s="18"/>
      <c r="Q46" s="18">
        <f>SUM(Q39:Q45)</f>
        <v>1572480</v>
      </c>
      <c r="R46" s="54"/>
      <c r="S46" s="18"/>
      <c r="T46" s="18"/>
      <c r="U46" s="18">
        <f>SUM(U39:U45)</f>
        <v>2096640</v>
      </c>
      <c r="V46" s="3"/>
    </row>
    <row r="47" spans="1:22" ht="16.5" thickBot="1" x14ac:dyDescent="0.3">
      <c r="A47" s="50" t="s">
        <v>149</v>
      </c>
      <c r="B47" s="54"/>
      <c r="C47" s="54"/>
      <c r="D47" s="15"/>
      <c r="E47" s="3"/>
      <c r="F47" s="54"/>
      <c r="G47" s="54"/>
      <c r="H47" s="15"/>
      <c r="I47" s="3"/>
      <c r="J47" s="54"/>
      <c r="K47" s="54"/>
      <c r="L47" s="15"/>
      <c r="M47" s="3"/>
      <c r="N47" s="54"/>
      <c r="O47" s="54"/>
      <c r="P47" s="15"/>
      <c r="Q47" s="3"/>
      <c r="R47" s="54"/>
      <c r="S47" s="54"/>
      <c r="T47" s="15"/>
      <c r="U47" s="3"/>
      <c r="V47" s="3"/>
    </row>
    <row r="48" spans="1:22" x14ac:dyDescent="0.25">
      <c r="A48" s="51" t="s">
        <v>150</v>
      </c>
      <c r="B48" s="54">
        <v>5</v>
      </c>
      <c r="C48" s="54">
        <v>26</v>
      </c>
      <c r="D48" s="15">
        <v>40</v>
      </c>
      <c r="E48" s="3">
        <f t="shared" si="0"/>
        <v>62400</v>
      </c>
      <c r="F48" s="54">
        <v>8</v>
      </c>
      <c r="G48" s="54">
        <v>26</v>
      </c>
      <c r="H48" s="15">
        <v>40</v>
      </c>
      <c r="I48" s="3">
        <f t="shared" si="1"/>
        <v>99840</v>
      </c>
      <c r="J48" s="55">
        <v>10</v>
      </c>
      <c r="K48" s="54">
        <v>26</v>
      </c>
      <c r="L48" s="15">
        <v>40</v>
      </c>
      <c r="M48" s="3">
        <f t="shared" si="2"/>
        <v>124800</v>
      </c>
      <c r="N48" s="54">
        <v>15</v>
      </c>
      <c r="O48" s="54">
        <v>26</v>
      </c>
      <c r="P48" s="15">
        <v>30</v>
      </c>
      <c r="Q48" s="3">
        <f t="shared" si="3"/>
        <v>140400</v>
      </c>
      <c r="R48" s="54">
        <v>24</v>
      </c>
      <c r="S48" s="54">
        <v>26</v>
      </c>
      <c r="T48" s="15">
        <v>30</v>
      </c>
      <c r="U48" s="3">
        <f t="shared" si="4"/>
        <v>224640</v>
      </c>
      <c r="V48" s="3"/>
    </row>
    <row r="49" spans="1:22" x14ac:dyDescent="0.25">
      <c r="A49" s="51" t="s">
        <v>151</v>
      </c>
      <c r="B49" s="54">
        <v>5</v>
      </c>
      <c r="C49" s="54">
        <v>26</v>
      </c>
      <c r="D49" s="15">
        <v>40</v>
      </c>
      <c r="E49" s="3">
        <f t="shared" si="0"/>
        <v>62400</v>
      </c>
      <c r="F49" s="54">
        <v>8</v>
      </c>
      <c r="G49" s="54">
        <v>26</v>
      </c>
      <c r="H49" s="15">
        <v>40</v>
      </c>
      <c r="I49" s="3">
        <f t="shared" si="1"/>
        <v>99840</v>
      </c>
      <c r="J49" s="55">
        <v>10</v>
      </c>
      <c r="K49" s="54">
        <v>26</v>
      </c>
      <c r="L49" s="15">
        <v>40</v>
      </c>
      <c r="M49" s="3">
        <f t="shared" si="2"/>
        <v>124800</v>
      </c>
      <c r="N49" s="54">
        <v>15</v>
      </c>
      <c r="O49" s="54">
        <v>26</v>
      </c>
      <c r="P49" s="15">
        <v>30</v>
      </c>
      <c r="Q49" s="3">
        <f t="shared" si="3"/>
        <v>140400</v>
      </c>
      <c r="R49" s="54">
        <v>24</v>
      </c>
      <c r="S49" s="54">
        <v>26</v>
      </c>
      <c r="T49" s="15">
        <v>30</v>
      </c>
      <c r="U49" s="3">
        <f t="shared" si="4"/>
        <v>224640</v>
      </c>
      <c r="V49" s="3"/>
    </row>
    <row r="50" spans="1:22" x14ac:dyDescent="0.25">
      <c r="A50" s="51" t="s">
        <v>152</v>
      </c>
      <c r="B50" s="54">
        <v>5</v>
      </c>
      <c r="C50" s="54">
        <v>26</v>
      </c>
      <c r="D50" s="15">
        <v>40</v>
      </c>
      <c r="E50" s="3">
        <f t="shared" si="0"/>
        <v>62400</v>
      </c>
      <c r="F50" s="54">
        <v>8</v>
      </c>
      <c r="G50" s="54">
        <v>26</v>
      </c>
      <c r="H50" s="15">
        <v>40</v>
      </c>
      <c r="I50" s="3">
        <f t="shared" si="1"/>
        <v>99840</v>
      </c>
      <c r="J50" s="55">
        <v>10</v>
      </c>
      <c r="K50" s="54">
        <v>26</v>
      </c>
      <c r="L50" s="15">
        <v>40</v>
      </c>
      <c r="M50" s="3">
        <f t="shared" si="2"/>
        <v>124800</v>
      </c>
      <c r="N50" s="54">
        <v>15</v>
      </c>
      <c r="O50" s="54">
        <v>26</v>
      </c>
      <c r="P50" s="15">
        <v>30</v>
      </c>
      <c r="Q50" s="3">
        <f t="shared" si="3"/>
        <v>140400</v>
      </c>
      <c r="R50" s="54">
        <v>24</v>
      </c>
      <c r="S50" s="54">
        <v>26</v>
      </c>
      <c r="T50" s="15">
        <v>30</v>
      </c>
      <c r="U50" s="3">
        <f t="shared" si="4"/>
        <v>224640</v>
      </c>
      <c r="V50" s="3"/>
    </row>
    <row r="51" spans="1:22" x14ac:dyDescent="0.25">
      <c r="A51" s="51" t="s">
        <v>153</v>
      </c>
      <c r="B51" s="54">
        <v>5</v>
      </c>
      <c r="C51" s="54">
        <v>26</v>
      </c>
      <c r="D51" s="15">
        <v>30</v>
      </c>
      <c r="E51" s="3">
        <f t="shared" si="0"/>
        <v>46800</v>
      </c>
      <c r="F51" s="54">
        <v>8</v>
      </c>
      <c r="G51" s="54">
        <v>26</v>
      </c>
      <c r="H51" s="15">
        <v>30</v>
      </c>
      <c r="I51" s="3">
        <f t="shared" si="1"/>
        <v>74880</v>
      </c>
      <c r="J51" s="55">
        <v>10</v>
      </c>
      <c r="K51" s="54">
        <v>26</v>
      </c>
      <c r="L51" s="15">
        <v>30</v>
      </c>
      <c r="M51" s="3">
        <f t="shared" si="2"/>
        <v>93600</v>
      </c>
      <c r="N51" s="54">
        <v>15</v>
      </c>
      <c r="O51" s="54">
        <v>26</v>
      </c>
      <c r="P51" s="15">
        <v>30</v>
      </c>
      <c r="Q51" s="3">
        <f t="shared" si="3"/>
        <v>140400</v>
      </c>
      <c r="R51" s="54">
        <v>24</v>
      </c>
      <c r="S51" s="54">
        <v>26</v>
      </c>
      <c r="T51" s="15">
        <v>30</v>
      </c>
      <c r="U51" s="3">
        <f t="shared" si="4"/>
        <v>224640</v>
      </c>
      <c r="V51" s="3"/>
    </row>
    <row r="52" spans="1:22" x14ac:dyDescent="0.25">
      <c r="A52" s="51" t="s">
        <v>154</v>
      </c>
      <c r="B52" s="54">
        <v>5</v>
      </c>
      <c r="C52" s="54">
        <v>26</v>
      </c>
      <c r="D52" s="15">
        <v>20</v>
      </c>
      <c r="E52" s="3">
        <f t="shared" si="0"/>
        <v>31200</v>
      </c>
      <c r="F52" s="54">
        <v>8</v>
      </c>
      <c r="G52" s="54">
        <v>26</v>
      </c>
      <c r="H52" s="15">
        <v>20</v>
      </c>
      <c r="I52" s="3">
        <f t="shared" si="1"/>
        <v>49920</v>
      </c>
      <c r="J52" s="55">
        <v>10</v>
      </c>
      <c r="K52" s="54">
        <v>26</v>
      </c>
      <c r="L52" s="15">
        <v>20</v>
      </c>
      <c r="M52" s="3">
        <f t="shared" si="2"/>
        <v>62400</v>
      </c>
      <c r="N52" s="54">
        <v>15</v>
      </c>
      <c r="O52" s="54">
        <v>26</v>
      </c>
      <c r="P52" s="15">
        <v>20</v>
      </c>
      <c r="Q52" s="3">
        <f t="shared" si="3"/>
        <v>93600</v>
      </c>
      <c r="R52" s="54">
        <v>24</v>
      </c>
      <c r="S52" s="54">
        <v>26</v>
      </c>
      <c r="T52" s="15">
        <v>20</v>
      </c>
      <c r="U52" s="3">
        <f t="shared" si="4"/>
        <v>149760</v>
      </c>
      <c r="V52" s="3"/>
    </row>
    <row r="53" spans="1:22" x14ac:dyDescent="0.25">
      <c r="A53" s="51" t="s">
        <v>155</v>
      </c>
      <c r="B53" s="54">
        <v>5</v>
      </c>
      <c r="C53" s="54">
        <v>26</v>
      </c>
      <c r="D53" s="15">
        <v>40</v>
      </c>
      <c r="E53" s="3">
        <f t="shared" si="0"/>
        <v>62400</v>
      </c>
      <c r="F53" s="54">
        <v>8</v>
      </c>
      <c r="G53" s="54">
        <v>26</v>
      </c>
      <c r="H53" s="15">
        <v>40</v>
      </c>
      <c r="I53" s="3">
        <f t="shared" si="1"/>
        <v>99840</v>
      </c>
      <c r="J53" s="55">
        <v>10</v>
      </c>
      <c r="K53" s="54">
        <v>26</v>
      </c>
      <c r="L53" s="15">
        <v>40</v>
      </c>
      <c r="M53" s="3">
        <f t="shared" si="2"/>
        <v>124800</v>
      </c>
      <c r="N53" s="54">
        <v>15</v>
      </c>
      <c r="O53" s="54">
        <v>26</v>
      </c>
      <c r="P53" s="15">
        <v>40</v>
      </c>
      <c r="Q53" s="3">
        <f t="shared" si="3"/>
        <v>187200</v>
      </c>
      <c r="R53" s="54">
        <v>24</v>
      </c>
      <c r="S53" s="54">
        <v>26</v>
      </c>
      <c r="T53" s="15">
        <v>40</v>
      </c>
      <c r="U53" s="3">
        <f t="shared" si="4"/>
        <v>299520</v>
      </c>
      <c r="V53" s="3"/>
    </row>
    <row r="54" spans="1:22" x14ac:dyDescent="0.25">
      <c r="A54" s="51" t="s">
        <v>156</v>
      </c>
      <c r="B54" s="54">
        <v>5</v>
      </c>
      <c r="C54" s="54">
        <v>26</v>
      </c>
      <c r="D54" s="15">
        <v>50</v>
      </c>
      <c r="E54" s="3">
        <f t="shared" si="0"/>
        <v>78000</v>
      </c>
      <c r="F54" s="54">
        <v>8</v>
      </c>
      <c r="G54" s="54">
        <v>26</v>
      </c>
      <c r="H54" s="15">
        <v>50</v>
      </c>
      <c r="I54" s="3">
        <f t="shared" si="1"/>
        <v>124800</v>
      </c>
      <c r="J54" s="55">
        <v>10</v>
      </c>
      <c r="K54" s="54">
        <v>26</v>
      </c>
      <c r="L54" s="15">
        <v>50</v>
      </c>
      <c r="M54" s="3">
        <f t="shared" si="2"/>
        <v>156000</v>
      </c>
      <c r="N54" s="54">
        <v>15</v>
      </c>
      <c r="O54" s="54">
        <v>26</v>
      </c>
      <c r="P54" s="15">
        <v>50</v>
      </c>
      <c r="Q54" s="3">
        <f t="shared" si="3"/>
        <v>234000</v>
      </c>
      <c r="R54" s="54">
        <v>24</v>
      </c>
      <c r="S54" s="54">
        <v>26</v>
      </c>
      <c r="T54" s="15">
        <v>50</v>
      </c>
      <c r="U54" s="3">
        <f t="shared" si="4"/>
        <v>374400</v>
      </c>
      <c r="V54" s="3"/>
    </row>
    <row r="55" spans="1:22" x14ac:dyDescent="0.25">
      <c r="A55" s="51" t="s">
        <v>157</v>
      </c>
      <c r="B55" s="54">
        <v>5</v>
      </c>
      <c r="C55" s="54">
        <v>26</v>
      </c>
      <c r="D55" s="15">
        <v>150</v>
      </c>
      <c r="E55" s="3">
        <f t="shared" si="0"/>
        <v>234000</v>
      </c>
      <c r="F55" s="54">
        <v>8</v>
      </c>
      <c r="G55" s="54">
        <v>26</v>
      </c>
      <c r="H55" s="15">
        <v>150</v>
      </c>
      <c r="I55" s="3">
        <f t="shared" si="1"/>
        <v>374400</v>
      </c>
      <c r="J55" s="55">
        <v>10</v>
      </c>
      <c r="K55" s="54">
        <v>26</v>
      </c>
      <c r="L55" s="15">
        <v>150</v>
      </c>
      <c r="M55" s="3">
        <f t="shared" si="2"/>
        <v>468000</v>
      </c>
      <c r="N55" s="54">
        <v>15</v>
      </c>
      <c r="O55" s="54">
        <v>26</v>
      </c>
      <c r="P55" s="15">
        <v>140</v>
      </c>
      <c r="Q55" s="3">
        <f t="shared" si="3"/>
        <v>655200</v>
      </c>
      <c r="R55" s="54">
        <v>24</v>
      </c>
      <c r="S55" s="54">
        <v>26</v>
      </c>
      <c r="T55" s="15">
        <v>140</v>
      </c>
      <c r="U55" s="3">
        <f t="shared" si="4"/>
        <v>1048320</v>
      </c>
      <c r="V55" s="3"/>
    </row>
    <row r="56" spans="1:22" x14ac:dyDescent="0.25">
      <c r="A56" s="51" t="s">
        <v>158</v>
      </c>
      <c r="B56" s="54">
        <v>5</v>
      </c>
      <c r="C56" s="54">
        <v>26</v>
      </c>
      <c r="D56" s="15">
        <v>30</v>
      </c>
      <c r="E56" s="3">
        <f t="shared" si="0"/>
        <v>46800</v>
      </c>
      <c r="F56" s="54">
        <v>8</v>
      </c>
      <c r="G56" s="54">
        <v>26</v>
      </c>
      <c r="H56" s="15">
        <v>30</v>
      </c>
      <c r="I56" s="3">
        <f t="shared" si="1"/>
        <v>74880</v>
      </c>
      <c r="J56" s="55">
        <v>10</v>
      </c>
      <c r="K56" s="54">
        <v>26</v>
      </c>
      <c r="L56" s="15">
        <v>30</v>
      </c>
      <c r="M56" s="3">
        <f t="shared" si="2"/>
        <v>93600</v>
      </c>
      <c r="N56" s="54">
        <v>15</v>
      </c>
      <c r="O56" s="54">
        <v>26</v>
      </c>
      <c r="P56" s="15">
        <v>25</v>
      </c>
      <c r="Q56" s="3">
        <f t="shared" si="3"/>
        <v>117000</v>
      </c>
      <c r="R56" s="54">
        <v>24</v>
      </c>
      <c r="S56" s="54">
        <v>26</v>
      </c>
      <c r="T56" s="15">
        <v>25</v>
      </c>
      <c r="U56" s="3">
        <f t="shared" si="4"/>
        <v>187200</v>
      </c>
      <c r="V56" s="3"/>
    </row>
    <row r="57" spans="1:22" x14ac:dyDescent="0.25">
      <c r="A57" s="51" t="s">
        <v>159</v>
      </c>
      <c r="B57" s="54">
        <v>5</v>
      </c>
      <c r="C57" s="54">
        <v>26</v>
      </c>
      <c r="D57" s="15">
        <v>30</v>
      </c>
      <c r="E57" s="3">
        <f t="shared" si="0"/>
        <v>46800</v>
      </c>
      <c r="F57" s="54">
        <v>8</v>
      </c>
      <c r="G57" s="54">
        <v>26</v>
      </c>
      <c r="H57" s="15">
        <v>30</v>
      </c>
      <c r="I57" s="3">
        <f t="shared" si="1"/>
        <v>74880</v>
      </c>
      <c r="J57" s="55">
        <v>10</v>
      </c>
      <c r="K57" s="54">
        <v>26</v>
      </c>
      <c r="L57" s="15">
        <v>30</v>
      </c>
      <c r="M57" s="3">
        <f t="shared" si="2"/>
        <v>93600</v>
      </c>
      <c r="N57" s="54">
        <v>15</v>
      </c>
      <c r="O57" s="54">
        <v>26</v>
      </c>
      <c r="P57" s="15">
        <v>25</v>
      </c>
      <c r="Q57" s="3">
        <f t="shared" si="3"/>
        <v>117000</v>
      </c>
      <c r="R57" s="54">
        <v>24</v>
      </c>
      <c r="S57" s="54">
        <v>26</v>
      </c>
      <c r="T57" s="15">
        <v>25</v>
      </c>
      <c r="U57" s="3">
        <f t="shared" si="4"/>
        <v>187200</v>
      </c>
      <c r="V57" s="3"/>
    </row>
    <row r="58" spans="1:22" x14ac:dyDescent="0.25">
      <c r="A58" s="51" t="s">
        <v>160</v>
      </c>
      <c r="B58" s="54">
        <v>5</v>
      </c>
      <c r="C58" s="54">
        <v>26</v>
      </c>
      <c r="D58" s="15">
        <v>40</v>
      </c>
      <c r="E58" s="3">
        <f t="shared" si="0"/>
        <v>62400</v>
      </c>
      <c r="F58" s="54">
        <v>8</v>
      </c>
      <c r="G58" s="54">
        <v>26</v>
      </c>
      <c r="H58" s="15">
        <v>40</v>
      </c>
      <c r="I58" s="3">
        <f t="shared" si="1"/>
        <v>99840</v>
      </c>
      <c r="J58" s="55">
        <v>10</v>
      </c>
      <c r="K58" s="54">
        <v>26</v>
      </c>
      <c r="L58" s="15">
        <v>40</v>
      </c>
      <c r="M58" s="3">
        <f t="shared" si="2"/>
        <v>124800</v>
      </c>
      <c r="N58" s="54">
        <v>15</v>
      </c>
      <c r="O58" s="54">
        <v>26</v>
      </c>
      <c r="P58" s="15">
        <v>25</v>
      </c>
      <c r="Q58" s="3">
        <f t="shared" si="3"/>
        <v>117000</v>
      </c>
      <c r="R58" s="54">
        <v>24</v>
      </c>
      <c r="S58" s="54">
        <v>26</v>
      </c>
      <c r="T58" s="15">
        <v>25</v>
      </c>
      <c r="U58" s="3">
        <f t="shared" si="4"/>
        <v>187200</v>
      </c>
      <c r="V58" s="3"/>
    </row>
    <row r="59" spans="1:22" x14ac:dyDescent="0.25">
      <c r="A59" s="51" t="s">
        <v>161</v>
      </c>
      <c r="B59" s="54">
        <v>5</v>
      </c>
      <c r="C59" s="54">
        <v>26</v>
      </c>
      <c r="D59" s="15">
        <v>180</v>
      </c>
      <c r="E59" s="3">
        <f t="shared" si="0"/>
        <v>280800</v>
      </c>
      <c r="F59" s="54">
        <v>8</v>
      </c>
      <c r="G59" s="54">
        <v>26</v>
      </c>
      <c r="H59" s="15">
        <v>180</v>
      </c>
      <c r="I59" s="3">
        <f t="shared" si="1"/>
        <v>449280</v>
      </c>
      <c r="J59" s="55">
        <v>10</v>
      </c>
      <c r="K59" s="54">
        <v>26</v>
      </c>
      <c r="L59" s="15">
        <v>180</v>
      </c>
      <c r="M59" s="3">
        <f t="shared" si="2"/>
        <v>561600</v>
      </c>
      <c r="N59" s="54">
        <v>15</v>
      </c>
      <c r="O59" s="54">
        <v>26</v>
      </c>
      <c r="P59" s="15">
        <v>160</v>
      </c>
      <c r="Q59" s="3">
        <f t="shared" si="3"/>
        <v>748800</v>
      </c>
      <c r="R59" s="54">
        <v>24</v>
      </c>
      <c r="S59" s="54">
        <v>26</v>
      </c>
      <c r="T59" s="15">
        <v>160</v>
      </c>
      <c r="U59" s="3">
        <f t="shared" si="4"/>
        <v>1198080</v>
      </c>
      <c r="V59" s="3"/>
    </row>
    <row r="60" spans="1:22" x14ac:dyDescent="0.25">
      <c r="A60" s="51" t="s">
        <v>162</v>
      </c>
      <c r="B60" s="54">
        <v>5</v>
      </c>
      <c r="C60" s="54">
        <v>26</v>
      </c>
      <c r="D60" s="15">
        <v>150</v>
      </c>
      <c r="E60" s="3">
        <f t="shared" si="0"/>
        <v>234000</v>
      </c>
      <c r="F60" s="54">
        <v>8</v>
      </c>
      <c r="G60" s="54">
        <v>26</v>
      </c>
      <c r="H60" s="15">
        <v>150</v>
      </c>
      <c r="I60" s="3">
        <f t="shared" si="1"/>
        <v>374400</v>
      </c>
      <c r="J60" s="55">
        <v>10</v>
      </c>
      <c r="K60" s="54">
        <v>26</v>
      </c>
      <c r="L60" s="15">
        <v>150</v>
      </c>
      <c r="M60" s="3">
        <f t="shared" si="2"/>
        <v>468000</v>
      </c>
      <c r="N60" s="54">
        <v>15</v>
      </c>
      <c r="O60" s="54">
        <v>26</v>
      </c>
      <c r="P60" s="15">
        <v>130</v>
      </c>
      <c r="Q60" s="3">
        <f t="shared" si="3"/>
        <v>608400</v>
      </c>
      <c r="R60" s="54">
        <v>24</v>
      </c>
      <c r="S60" s="54">
        <v>26</v>
      </c>
      <c r="T60" s="15">
        <v>130</v>
      </c>
      <c r="U60" s="3">
        <f t="shared" si="4"/>
        <v>973440</v>
      </c>
      <c r="V60" s="3"/>
    </row>
    <row r="61" spans="1:22" x14ac:dyDescent="0.25">
      <c r="D61" s="3"/>
      <c r="E61" s="18">
        <f>SUM(E48:E60)</f>
        <v>1310400</v>
      </c>
      <c r="F61" s="3"/>
      <c r="G61" s="3"/>
      <c r="H61" s="3"/>
      <c r="I61" s="63">
        <f>SUM(I48:I60)</f>
        <v>2096640</v>
      </c>
      <c r="J61" s="64"/>
      <c r="K61" s="64"/>
      <c r="L61" s="64"/>
      <c r="M61" s="63">
        <f>SUM(M48:M60)</f>
        <v>2620800</v>
      </c>
      <c r="N61" s="65"/>
      <c r="O61" s="64"/>
      <c r="P61" s="64"/>
      <c r="Q61" s="63">
        <f>SUM(Q48:Q60)</f>
        <v>3439800</v>
      </c>
      <c r="S61" s="3"/>
      <c r="T61" s="3"/>
      <c r="U61" s="18">
        <f>SUM(U48:U60)</f>
        <v>5503680</v>
      </c>
      <c r="V61" s="3"/>
    </row>
    <row r="63" spans="1:22" ht="16.5" thickBot="1" x14ac:dyDescent="0.3">
      <c r="A63" s="61" t="s">
        <v>70</v>
      </c>
      <c r="E63" s="66">
        <f>E11+E22+E37+E46+E61</f>
        <v>12589200</v>
      </c>
      <c r="F63" s="3"/>
      <c r="G63" s="3"/>
      <c r="H63" s="3"/>
      <c r="I63" s="66">
        <f>I11+I22+I37+I46+I61</f>
        <v>16564080</v>
      </c>
      <c r="J63" s="64"/>
      <c r="K63" s="64"/>
      <c r="L63" s="64"/>
      <c r="M63" s="66">
        <f>M11+M22+M37+M46+M61</f>
        <v>20395440</v>
      </c>
      <c r="N63" s="65"/>
      <c r="O63" s="64"/>
      <c r="P63" s="64"/>
      <c r="Q63" s="66">
        <f>Q11+Q22+Q37+Q46+Q61</f>
        <v>25412400</v>
      </c>
      <c r="R63" s="64"/>
      <c r="S63" s="64"/>
      <c r="T63" s="64"/>
      <c r="U63" s="66">
        <f>U11+U22+U37+U46+U61</f>
        <v>33357480</v>
      </c>
    </row>
    <row r="64" spans="1:22" ht="16.5" thickTop="1" x14ac:dyDescent="0.25"/>
  </sheetData>
  <pageMargins left="0.7" right="0.7" top="0.75" bottom="0.75" header="0.3" footer="0.3"/>
  <ignoredErrors>
    <ignoredError sqref="U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125"/>
  <sheetViews>
    <sheetView showGridLines="0" workbookViewId="0">
      <selection activeCell="H9" sqref="H9"/>
    </sheetView>
  </sheetViews>
  <sheetFormatPr defaultRowHeight="15.75" x14ac:dyDescent="0.25"/>
  <cols>
    <col min="1" max="1" width="25.5703125" style="1" bestFit="1" customWidth="1"/>
    <col min="2" max="6" width="20" style="3" bestFit="1" customWidth="1"/>
    <col min="7" max="16384" width="9.140625" style="1"/>
  </cols>
  <sheetData>
    <row r="1" spans="1:6" x14ac:dyDescent="0.25">
      <c r="A1" s="68"/>
      <c r="B1" s="69" t="s">
        <v>83</v>
      </c>
      <c r="C1" s="69" t="s">
        <v>103</v>
      </c>
      <c r="D1" s="69" t="s">
        <v>104</v>
      </c>
      <c r="E1" s="69" t="s">
        <v>105</v>
      </c>
      <c r="F1" s="69" t="s">
        <v>106</v>
      </c>
    </row>
    <row r="2" spans="1:6" x14ac:dyDescent="0.25">
      <c r="A2" s="70" t="s">
        <v>164</v>
      </c>
      <c r="B2" s="71"/>
      <c r="C2" s="71"/>
      <c r="D2" s="71"/>
      <c r="E2" s="71"/>
      <c r="F2" s="71"/>
    </row>
    <row r="3" spans="1:6" x14ac:dyDescent="0.25">
      <c r="A3" s="72" t="s">
        <v>165</v>
      </c>
    </row>
    <row r="4" spans="1:6" x14ac:dyDescent="0.25">
      <c r="A4" s="73" t="s">
        <v>166</v>
      </c>
      <c r="B4" s="3">
        <f>Menu!E11</f>
        <v>3354000</v>
      </c>
      <c r="C4" s="3">
        <f>Menu!I11</f>
        <v>4015440</v>
      </c>
      <c r="D4" s="3">
        <f>Menu!M11</f>
        <v>4670640</v>
      </c>
      <c r="E4" s="3">
        <f>Menu!Q11</f>
        <v>5591040</v>
      </c>
      <c r="F4" s="3">
        <f>Menu!U11</f>
        <v>6586320</v>
      </c>
    </row>
    <row r="5" spans="1:6" x14ac:dyDescent="0.25">
      <c r="A5" s="73" t="s">
        <v>167</v>
      </c>
      <c r="B5" s="3">
        <f>Menu!E22</f>
        <v>2886000</v>
      </c>
      <c r="C5" s="3">
        <f>Menu!I22</f>
        <v>3778320</v>
      </c>
      <c r="D5" s="3">
        <f>Menu!M22</f>
        <v>5116800</v>
      </c>
      <c r="E5" s="3">
        <f>Menu!Q22</f>
        <v>5984160</v>
      </c>
      <c r="F5" s="3">
        <f>Menu!U22</f>
        <v>7647120</v>
      </c>
    </row>
    <row r="6" spans="1:6" x14ac:dyDescent="0.25">
      <c r="A6" s="73" t="s">
        <v>127</v>
      </c>
      <c r="B6" s="3">
        <f>Menu!E37</f>
        <v>4165200</v>
      </c>
      <c r="C6" s="3">
        <f>Menu!I37</f>
        <v>5581680</v>
      </c>
      <c r="D6" s="3">
        <f>Menu!M37</f>
        <v>6676800</v>
      </c>
      <c r="E6" s="3">
        <f>Menu!Q37</f>
        <v>8824920</v>
      </c>
      <c r="F6" s="3">
        <f>Menu!U37</f>
        <v>11523720</v>
      </c>
    </row>
    <row r="7" spans="1:6" x14ac:dyDescent="0.25">
      <c r="A7" s="73" t="s">
        <v>168</v>
      </c>
      <c r="B7" s="3">
        <f>Menu!E46</f>
        <v>873600</v>
      </c>
      <c r="C7" s="3">
        <f>Menu!I46</f>
        <v>1092000</v>
      </c>
      <c r="D7" s="3">
        <f>Menu!M46</f>
        <v>1310400</v>
      </c>
      <c r="E7" s="3">
        <f>Menu!Q46</f>
        <v>1572480</v>
      </c>
      <c r="F7" s="3">
        <f>Menu!U46</f>
        <v>2096640</v>
      </c>
    </row>
    <row r="8" spans="1:6" x14ac:dyDescent="0.25">
      <c r="A8" s="73" t="s">
        <v>149</v>
      </c>
      <c r="B8" s="3">
        <f>Menu!E61</f>
        <v>1310400</v>
      </c>
      <c r="C8" s="3">
        <f>Menu!I61</f>
        <v>2096640</v>
      </c>
      <c r="D8" s="3">
        <f>Menu!M61</f>
        <v>2620800</v>
      </c>
      <c r="E8" s="3">
        <f>Menu!Q61</f>
        <v>3439800</v>
      </c>
      <c r="F8" s="3">
        <f>Menu!U61</f>
        <v>5503680</v>
      </c>
    </row>
    <row r="9" spans="1:6" ht="16.5" thickBot="1" x14ac:dyDescent="0.3"/>
    <row r="10" spans="1:6" ht="16.5" thickBot="1" x14ac:dyDescent="0.3">
      <c r="A10" s="74" t="s">
        <v>179</v>
      </c>
      <c r="B10" s="18">
        <f>SUM(B4:B9)</f>
        <v>12589200</v>
      </c>
      <c r="C10" s="18">
        <f>SUM(C4:C9)</f>
        <v>16564080</v>
      </c>
      <c r="D10" s="18">
        <f>SUM(D4:D9)</f>
        <v>20395440</v>
      </c>
      <c r="E10" s="18">
        <f>SUM(E4:E9)</f>
        <v>25412400</v>
      </c>
      <c r="F10" s="18">
        <f>SUM(F4:F9)</f>
        <v>33357480</v>
      </c>
    </row>
    <row r="11" spans="1:6" ht="16.5" thickBot="1" x14ac:dyDescent="0.3"/>
    <row r="12" spans="1:6" ht="16.5" thickBot="1" x14ac:dyDescent="0.3">
      <c r="A12" s="74" t="s">
        <v>170</v>
      </c>
    </row>
    <row r="13" spans="1:6" x14ac:dyDescent="0.25">
      <c r="A13" s="73" t="s">
        <v>166</v>
      </c>
      <c r="B13" s="3">
        <f t="shared" ref="B13:F17" si="0">B4*B$84</f>
        <v>268320</v>
      </c>
      <c r="C13" s="3">
        <f t="shared" si="0"/>
        <v>80308.800000000003</v>
      </c>
      <c r="D13" s="3">
        <f t="shared" si="0"/>
        <v>93412.800000000003</v>
      </c>
      <c r="E13" s="3">
        <f t="shared" si="0"/>
        <v>111820.8</v>
      </c>
      <c r="F13" s="3">
        <f t="shared" si="0"/>
        <v>131726.39999999999</v>
      </c>
    </row>
    <row r="14" spans="1:6" x14ac:dyDescent="0.25">
      <c r="A14" s="73" t="s">
        <v>167</v>
      </c>
      <c r="B14" s="3">
        <f t="shared" si="0"/>
        <v>230880</v>
      </c>
      <c r="C14" s="3">
        <f t="shared" si="0"/>
        <v>75566.400000000009</v>
      </c>
      <c r="D14" s="3">
        <f t="shared" si="0"/>
        <v>102336</v>
      </c>
      <c r="E14" s="3">
        <f t="shared" si="0"/>
        <v>119683.2</v>
      </c>
      <c r="F14" s="3">
        <f t="shared" si="0"/>
        <v>152942.39999999999</v>
      </c>
    </row>
    <row r="15" spans="1:6" x14ac:dyDescent="0.25">
      <c r="A15" s="73" t="s">
        <v>127</v>
      </c>
      <c r="B15" s="3">
        <f t="shared" si="0"/>
        <v>333216</v>
      </c>
      <c r="C15" s="3">
        <f t="shared" si="0"/>
        <v>111633.60000000001</v>
      </c>
      <c r="D15" s="3">
        <f t="shared" si="0"/>
        <v>133536</v>
      </c>
      <c r="E15" s="3">
        <f t="shared" si="0"/>
        <v>176498.4</v>
      </c>
      <c r="F15" s="3">
        <f t="shared" si="0"/>
        <v>230474.4</v>
      </c>
    </row>
    <row r="16" spans="1:6" x14ac:dyDescent="0.25">
      <c r="A16" s="73" t="s">
        <v>168</v>
      </c>
      <c r="B16" s="3">
        <f t="shared" si="0"/>
        <v>69888</v>
      </c>
      <c r="C16" s="3">
        <f t="shared" si="0"/>
        <v>21840</v>
      </c>
      <c r="D16" s="3">
        <f t="shared" si="0"/>
        <v>26208</v>
      </c>
      <c r="E16" s="3">
        <f t="shared" si="0"/>
        <v>31449.600000000002</v>
      </c>
      <c r="F16" s="3">
        <f t="shared" si="0"/>
        <v>41932.800000000003</v>
      </c>
    </row>
    <row r="17" spans="1:6" x14ac:dyDescent="0.25">
      <c r="A17" s="73" t="s">
        <v>149</v>
      </c>
      <c r="B17" s="3">
        <f t="shared" si="0"/>
        <v>104832</v>
      </c>
      <c r="C17" s="3">
        <f t="shared" si="0"/>
        <v>41932.800000000003</v>
      </c>
      <c r="D17" s="3">
        <f t="shared" si="0"/>
        <v>52416</v>
      </c>
      <c r="E17" s="3">
        <f t="shared" si="0"/>
        <v>68796</v>
      </c>
      <c r="F17" s="3">
        <f t="shared" si="0"/>
        <v>110073.60000000001</v>
      </c>
    </row>
    <row r="18" spans="1:6" ht="16.5" thickBot="1" x14ac:dyDescent="0.3">
      <c r="B18" s="18">
        <f>SUM(B13:B17)</f>
        <v>1007136</v>
      </c>
      <c r="C18" s="18">
        <f>SUM(C13:C17)</f>
        <v>331281.60000000003</v>
      </c>
      <c r="D18" s="18">
        <f>SUM(D13:D17)</f>
        <v>407908.8</v>
      </c>
      <c r="E18" s="18">
        <f>SUM(E13:E17)</f>
        <v>508248</v>
      </c>
      <c r="F18" s="18">
        <f>SUM(F13:F17)</f>
        <v>667149.6</v>
      </c>
    </row>
    <row r="19" spans="1:6" ht="16.5" thickBot="1" x14ac:dyDescent="0.3">
      <c r="A19" s="74" t="s">
        <v>178</v>
      </c>
      <c r="B19" s="21"/>
      <c r="C19" s="21"/>
      <c r="D19" s="21"/>
      <c r="E19" s="21"/>
      <c r="F19" s="21"/>
    </row>
    <row r="20" spans="1:6" x14ac:dyDescent="0.25">
      <c r="A20" s="73" t="s">
        <v>166</v>
      </c>
      <c r="B20" s="3">
        <f t="shared" ref="B20:F24" si="1">B4*B$85</f>
        <v>67080</v>
      </c>
      <c r="C20" s="3">
        <f t="shared" si="1"/>
        <v>80308.800000000003</v>
      </c>
      <c r="D20" s="3">
        <f t="shared" si="1"/>
        <v>46706.400000000001</v>
      </c>
      <c r="E20" s="3">
        <f t="shared" si="1"/>
        <v>55910.400000000001</v>
      </c>
      <c r="F20" s="3">
        <f t="shared" si="1"/>
        <v>65863.199999999997</v>
      </c>
    </row>
    <row r="21" spans="1:6" x14ac:dyDescent="0.25">
      <c r="A21" s="73" t="s">
        <v>167</v>
      </c>
      <c r="B21" s="3">
        <f t="shared" si="1"/>
        <v>57720</v>
      </c>
      <c r="C21" s="3">
        <f t="shared" si="1"/>
        <v>75566.400000000009</v>
      </c>
      <c r="D21" s="3">
        <f t="shared" si="1"/>
        <v>51168</v>
      </c>
      <c r="E21" s="3">
        <f t="shared" si="1"/>
        <v>59841.599999999999</v>
      </c>
      <c r="F21" s="3">
        <f t="shared" si="1"/>
        <v>76471.199999999997</v>
      </c>
    </row>
    <row r="22" spans="1:6" x14ac:dyDescent="0.25">
      <c r="A22" s="73" t="s">
        <v>127</v>
      </c>
      <c r="B22" s="3">
        <f t="shared" si="1"/>
        <v>83304</v>
      </c>
      <c r="C22" s="3">
        <f t="shared" si="1"/>
        <v>111633.60000000001</v>
      </c>
      <c r="D22" s="3">
        <f t="shared" si="1"/>
        <v>66768</v>
      </c>
      <c r="E22" s="3">
        <f t="shared" si="1"/>
        <v>88249.2</v>
      </c>
      <c r="F22" s="3">
        <f t="shared" si="1"/>
        <v>115237.2</v>
      </c>
    </row>
    <row r="23" spans="1:6" x14ac:dyDescent="0.25">
      <c r="A23" s="73" t="s">
        <v>168</v>
      </c>
      <c r="B23" s="3">
        <f t="shared" si="1"/>
        <v>17472</v>
      </c>
      <c r="C23" s="3">
        <f t="shared" si="1"/>
        <v>21840</v>
      </c>
      <c r="D23" s="3">
        <f t="shared" si="1"/>
        <v>13104</v>
      </c>
      <c r="E23" s="3">
        <f t="shared" si="1"/>
        <v>15724.800000000001</v>
      </c>
      <c r="F23" s="3">
        <f t="shared" si="1"/>
        <v>20966.400000000001</v>
      </c>
    </row>
    <row r="24" spans="1:6" x14ac:dyDescent="0.25">
      <c r="A24" s="73" t="s">
        <v>149</v>
      </c>
      <c r="B24" s="3">
        <f t="shared" si="1"/>
        <v>26208</v>
      </c>
      <c r="C24" s="3">
        <f t="shared" si="1"/>
        <v>41932.800000000003</v>
      </c>
      <c r="D24" s="3">
        <f t="shared" si="1"/>
        <v>26208</v>
      </c>
      <c r="E24" s="3">
        <f t="shared" si="1"/>
        <v>34398</v>
      </c>
      <c r="F24" s="3">
        <f t="shared" si="1"/>
        <v>55036.800000000003</v>
      </c>
    </row>
    <row r="25" spans="1:6" x14ac:dyDescent="0.25">
      <c r="B25" s="18">
        <f>SUM(B20:B24)</f>
        <v>251784</v>
      </c>
      <c r="C25" s="18">
        <f>SUM(C20:C24)</f>
        <v>331281.60000000003</v>
      </c>
      <c r="D25" s="18">
        <f>SUM(D20:D24)</f>
        <v>203954.4</v>
      </c>
      <c r="E25" s="18">
        <f>SUM(E20:E24)</f>
        <v>254124</v>
      </c>
      <c r="F25" s="18">
        <f>SUM(F20:F24)</f>
        <v>333574.8</v>
      </c>
    </row>
    <row r="27" spans="1:6" x14ac:dyDescent="0.25">
      <c r="A27" s="73" t="s">
        <v>166</v>
      </c>
      <c r="B27" s="3">
        <f>B4-(B13+B20)</f>
        <v>3018600</v>
      </c>
      <c r="C27" s="3">
        <f>C4-(C13+C20)</f>
        <v>3854822.4</v>
      </c>
      <c r="D27" s="3">
        <f>D4-(D13+D20)</f>
        <v>4530520.8</v>
      </c>
      <c r="E27" s="3">
        <f>E4-(E13+E20)</f>
        <v>5423308.7999999998</v>
      </c>
      <c r="F27" s="3">
        <f>F4-(F13+F20)</f>
        <v>6388730.4000000004</v>
      </c>
    </row>
    <row r="28" spans="1:6" x14ac:dyDescent="0.25">
      <c r="A28" s="73" t="s">
        <v>167</v>
      </c>
      <c r="B28" s="3">
        <f t="shared" ref="B28:F31" si="2">B5-(B14+B21)</f>
        <v>2597400</v>
      </c>
      <c r="C28" s="3">
        <f t="shared" si="2"/>
        <v>3627187.2</v>
      </c>
      <c r="D28" s="3">
        <f t="shared" si="2"/>
        <v>4963296</v>
      </c>
      <c r="E28" s="3">
        <f t="shared" si="2"/>
        <v>5804635.2000000002</v>
      </c>
      <c r="F28" s="3">
        <f t="shared" si="2"/>
        <v>7417706.4000000004</v>
      </c>
    </row>
    <row r="29" spans="1:6" x14ac:dyDescent="0.25">
      <c r="A29" s="73" t="s">
        <v>127</v>
      </c>
      <c r="B29" s="3">
        <f t="shared" si="2"/>
        <v>3748680</v>
      </c>
      <c r="C29" s="3">
        <f t="shared" si="2"/>
        <v>5358412.8</v>
      </c>
      <c r="D29" s="3">
        <f t="shared" si="2"/>
        <v>6476496</v>
      </c>
      <c r="E29" s="3">
        <f t="shared" si="2"/>
        <v>8560172.4000000004</v>
      </c>
      <c r="F29" s="3">
        <f t="shared" si="2"/>
        <v>11178008.4</v>
      </c>
    </row>
    <row r="30" spans="1:6" x14ac:dyDescent="0.25">
      <c r="A30" s="73" t="s">
        <v>168</v>
      </c>
      <c r="B30" s="3">
        <f t="shared" si="2"/>
        <v>786240</v>
      </c>
      <c r="C30" s="3">
        <f t="shared" si="2"/>
        <v>1048320</v>
      </c>
      <c r="D30" s="3">
        <f t="shared" si="2"/>
        <v>1271088</v>
      </c>
      <c r="E30" s="3">
        <f t="shared" si="2"/>
        <v>1525305.6</v>
      </c>
      <c r="F30" s="3">
        <f t="shared" si="2"/>
        <v>2033740.8</v>
      </c>
    </row>
    <row r="31" spans="1:6" ht="16.5" thickBot="1" x14ac:dyDescent="0.3">
      <c r="A31" s="73" t="s">
        <v>149</v>
      </c>
      <c r="B31" s="3">
        <f t="shared" si="2"/>
        <v>1179360</v>
      </c>
      <c r="C31" s="3">
        <f t="shared" si="2"/>
        <v>2012774.3999999999</v>
      </c>
      <c r="D31" s="3">
        <f t="shared" si="2"/>
        <v>2542176</v>
      </c>
      <c r="E31" s="3">
        <f t="shared" si="2"/>
        <v>3336606</v>
      </c>
      <c r="F31" s="3">
        <f t="shared" si="2"/>
        <v>5338569.5999999996</v>
      </c>
    </row>
    <row r="32" spans="1:6" ht="16.5" thickBot="1" x14ac:dyDescent="0.3">
      <c r="A32" s="75" t="s">
        <v>176</v>
      </c>
      <c r="B32" s="18">
        <f>SUM(B27:B31)</f>
        <v>11330280</v>
      </c>
      <c r="C32" s="18">
        <f>SUM(C27:C31)</f>
        <v>15901516.799999999</v>
      </c>
      <c r="D32" s="18">
        <f>SUM(D27:D31)</f>
        <v>19783576.800000001</v>
      </c>
      <c r="E32" s="18">
        <f>SUM(E27:E31)</f>
        <v>24650028</v>
      </c>
      <c r="F32" s="18">
        <f>SUM(F27:F31)</f>
        <v>32356755.600000001</v>
      </c>
    </row>
    <row r="34" spans="1:6" x14ac:dyDescent="0.25">
      <c r="A34" s="61" t="s">
        <v>177</v>
      </c>
    </row>
    <row r="35" spans="1:6" x14ac:dyDescent="0.25">
      <c r="A35" s="73" t="s">
        <v>166</v>
      </c>
      <c r="B35" s="3">
        <f t="shared" ref="B35:F39" si="3">B27*B88</f>
        <v>1056510</v>
      </c>
      <c r="C35" s="3">
        <f t="shared" si="3"/>
        <v>1272091.392</v>
      </c>
      <c r="D35" s="3">
        <f t="shared" si="3"/>
        <v>1449766.656</v>
      </c>
      <c r="E35" s="3">
        <f t="shared" si="3"/>
        <v>1626992.6399999999</v>
      </c>
      <c r="F35" s="3">
        <f t="shared" si="3"/>
        <v>1597182.6</v>
      </c>
    </row>
    <row r="36" spans="1:6" x14ac:dyDescent="0.25">
      <c r="A36" s="73" t="s">
        <v>167</v>
      </c>
      <c r="B36" s="3">
        <f t="shared" si="3"/>
        <v>1558440</v>
      </c>
      <c r="C36" s="3">
        <f t="shared" si="3"/>
        <v>1994952.9600000002</v>
      </c>
      <c r="D36" s="3">
        <f t="shared" si="3"/>
        <v>2481648</v>
      </c>
      <c r="E36" s="3">
        <f t="shared" si="3"/>
        <v>2844271.2480000001</v>
      </c>
      <c r="F36" s="3">
        <f t="shared" si="3"/>
        <v>3486322.0079999999</v>
      </c>
    </row>
    <row r="37" spans="1:6" x14ac:dyDescent="0.25">
      <c r="A37" s="73" t="s">
        <v>127</v>
      </c>
      <c r="B37" s="3">
        <f t="shared" si="3"/>
        <v>2474128.8000000003</v>
      </c>
      <c r="C37" s="3">
        <f t="shared" si="3"/>
        <v>3215047.6799999997</v>
      </c>
      <c r="D37" s="3">
        <f t="shared" si="3"/>
        <v>3562072.8000000003</v>
      </c>
      <c r="E37" s="3">
        <f t="shared" si="3"/>
        <v>4280086.2</v>
      </c>
      <c r="F37" s="3">
        <f t="shared" si="3"/>
        <v>5365444.0319999997</v>
      </c>
    </row>
    <row r="38" spans="1:6" x14ac:dyDescent="0.25">
      <c r="A38" s="73" t="s">
        <v>141</v>
      </c>
      <c r="B38" s="3">
        <f t="shared" si="3"/>
        <v>314496</v>
      </c>
      <c r="C38" s="3">
        <f t="shared" si="3"/>
        <v>419328</v>
      </c>
      <c r="D38" s="3">
        <f t="shared" si="3"/>
        <v>495724.32</v>
      </c>
      <c r="E38" s="3">
        <f t="shared" si="3"/>
        <v>533856.96</v>
      </c>
      <c r="F38" s="3">
        <f t="shared" si="3"/>
        <v>650797.05599999998</v>
      </c>
    </row>
    <row r="39" spans="1:6" ht="16.5" thickBot="1" x14ac:dyDescent="0.3">
      <c r="A39" s="73" t="s">
        <v>149</v>
      </c>
      <c r="B39" s="3">
        <f t="shared" si="3"/>
        <v>589680</v>
      </c>
      <c r="C39" s="3">
        <f t="shared" si="3"/>
        <v>966131.71199999994</v>
      </c>
      <c r="D39" s="3">
        <f t="shared" si="3"/>
        <v>1169400.96</v>
      </c>
      <c r="E39" s="3">
        <f t="shared" si="3"/>
        <v>1501472.7</v>
      </c>
      <c r="F39" s="3">
        <f t="shared" si="3"/>
        <v>2402356.3199999998</v>
      </c>
    </row>
    <row r="40" spans="1:6" ht="16.5" thickBot="1" x14ac:dyDescent="0.3">
      <c r="A40" s="75" t="s">
        <v>180</v>
      </c>
      <c r="B40" s="18">
        <f>SUM(B35:B39)</f>
        <v>5993254.8000000007</v>
      </c>
      <c r="C40" s="18">
        <f>SUM(C35:C39)</f>
        <v>7867551.7439999999</v>
      </c>
      <c r="D40" s="18">
        <f>SUM(D35:D39)</f>
        <v>9158612.7360000014</v>
      </c>
      <c r="E40" s="18">
        <f>SUM(E35:E39)</f>
        <v>10786679.748</v>
      </c>
      <c r="F40" s="18">
        <f>SUM(F35:F39)</f>
        <v>13502102.016000001</v>
      </c>
    </row>
    <row r="42" spans="1:6" x14ac:dyDescent="0.25">
      <c r="A42" s="76" t="s">
        <v>181</v>
      </c>
      <c r="B42" s="3">
        <f>B32-B40</f>
        <v>5337025.1999999993</v>
      </c>
      <c r="C42" s="3">
        <f>C32-C40</f>
        <v>8033965.0559999989</v>
      </c>
      <c r="D42" s="3">
        <f>D32-D40</f>
        <v>10624964.063999999</v>
      </c>
      <c r="E42" s="3">
        <f>E32-E40</f>
        <v>13863348.252</v>
      </c>
      <c r="F42" s="3">
        <f>F32-F40</f>
        <v>18854653.583999999</v>
      </c>
    </row>
    <row r="43" spans="1:6" x14ac:dyDescent="0.25">
      <c r="A43" s="76" t="s">
        <v>182</v>
      </c>
      <c r="B43" s="77">
        <f>B42/B32</f>
        <v>0.47104089219330847</v>
      </c>
      <c r="C43" s="77">
        <f>C42/C32</f>
        <v>0.50523262384629875</v>
      </c>
      <c r="D43" s="77">
        <f>D42/D32</f>
        <v>0.53705981337004738</v>
      </c>
      <c r="E43" s="77">
        <f>E42/E32</f>
        <v>0.56240699815837936</v>
      </c>
      <c r="F43" s="77">
        <f>F42/F32</f>
        <v>0.58271149978955239</v>
      </c>
    </row>
    <row r="44" spans="1:6" ht="16.5" thickBot="1" x14ac:dyDescent="0.3"/>
    <row r="45" spans="1:6" ht="16.5" thickBot="1" x14ac:dyDescent="0.3">
      <c r="A45" s="75" t="s">
        <v>183</v>
      </c>
    </row>
    <row r="46" spans="1:6" x14ac:dyDescent="0.25">
      <c r="A46" s="1" t="s">
        <v>184</v>
      </c>
      <c r="B46" s="3">
        <f>B97*B32</f>
        <v>135963.36000000002</v>
      </c>
      <c r="C46" s="3">
        <f>C97*C32</f>
        <v>190818.2016</v>
      </c>
      <c r="D46" s="3">
        <f>D97*D32</f>
        <v>237402.9216</v>
      </c>
      <c r="E46" s="3">
        <f>E97*E32</f>
        <v>295800.33600000001</v>
      </c>
      <c r="F46" s="3">
        <f>F97*F32</f>
        <v>388281.06720000005</v>
      </c>
    </row>
    <row r="47" spans="1:6" x14ac:dyDescent="0.25">
      <c r="A47" s="1" t="s">
        <v>185</v>
      </c>
      <c r="B47" s="15">
        <v>240000</v>
      </c>
      <c r="C47" s="15">
        <v>280000</v>
      </c>
      <c r="D47" s="15">
        <v>340000</v>
      </c>
      <c r="E47" s="15">
        <v>380000</v>
      </c>
      <c r="F47" s="15">
        <v>420000</v>
      </c>
    </row>
    <row r="48" spans="1:6" x14ac:dyDescent="0.25">
      <c r="A48" s="1" t="s">
        <v>186</v>
      </c>
      <c r="B48" s="15">
        <v>60000</v>
      </c>
      <c r="C48" s="15">
        <v>75000</v>
      </c>
      <c r="D48" s="15">
        <v>100000</v>
      </c>
      <c r="E48" s="15">
        <v>120000</v>
      </c>
      <c r="F48" s="15">
        <v>140000</v>
      </c>
    </row>
    <row r="49" spans="1:6" x14ac:dyDescent="0.25">
      <c r="A49" s="78" t="s">
        <v>187</v>
      </c>
      <c r="B49" s="3">
        <f>'Payslip Book'!H17</f>
        <v>2037000</v>
      </c>
      <c r="C49" s="3">
        <f>'Payslip Book'!H34</f>
        <v>3856920</v>
      </c>
      <c r="D49" s="3">
        <f>'Payslip Book'!H51</f>
        <v>4617897.5999999996</v>
      </c>
      <c r="E49" s="3">
        <f>'Payslip Book'!H68</f>
        <v>6379487.2319999998</v>
      </c>
      <c r="F49" s="3">
        <f>'Payslip Book'!H85</f>
        <v>7066065.7612799993</v>
      </c>
    </row>
    <row r="50" spans="1:6" x14ac:dyDescent="0.25">
      <c r="A50" s="1" t="s">
        <v>188</v>
      </c>
      <c r="B50" s="15">
        <v>120000</v>
      </c>
      <c r="C50" s="15">
        <v>140000</v>
      </c>
      <c r="D50" s="15">
        <v>160000</v>
      </c>
      <c r="E50" s="15">
        <v>180000</v>
      </c>
      <c r="F50" s="15">
        <v>200000</v>
      </c>
    </row>
    <row r="51" spans="1:6" x14ac:dyDescent="0.25">
      <c r="A51" s="1" t="s">
        <v>189</v>
      </c>
      <c r="B51" s="15">
        <v>350000</v>
      </c>
      <c r="C51" s="15">
        <v>250000</v>
      </c>
      <c r="D51" s="15">
        <v>300000</v>
      </c>
      <c r="E51" s="15">
        <v>350000</v>
      </c>
      <c r="F51" s="15">
        <v>400000</v>
      </c>
    </row>
    <row r="52" spans="1:6" x14ac:dyDescent="0.25">
      <c r="A52" s="1" t="s">
        <v>276</v>
      </c>
      <c r="B52" s="15">
        <f>'Payslip Book'!E16*12*26*90</f>
        <v>365040</v>
      </c>
      <c r="C52" s="15">
        <f>'Payslip Book'!E32*12*26*90</f>
        <v>617760</v>
      </c>
      <c r="D52" s="15">
        <f>'Payslip Book'!E49*12*26*90</f>
        <v>645840</v>
      </c>
      <c r="E52" s="15">
        <f>'Payslip Book'!E66*12*26*90</f>
        <v>758160</v>
      </c>
      <c r="F52" s="15">
        <f>'Payslip Book'!E83*12*26*90</f>
        <v>758160</v>
      </c>
    </row>
    <row r="53" spans="1:6" x14ac:dyDescent="0.25">
      <c r="A53" s="1" t="s">
        <v>190</v>
      </c>
      <c r="B53" s="15">
        <v>1000</v>
      </c>
      <c r="C53" s="15">
        <v>1400</v>
      </c>
      <c r="D53" s="15">
        <v>1850</v>
      </c>
      <c r="E53" s="15">
        <v>2500</v>
      </c>
      <c r="F53" s="15">
        <v>3000</v>
      </c>
    </row>
    <row r="54" spans="1:6" x14ac:dyDescent="0.25">
      <c r="A54" s="1" t="s">
        <v>191</v>
      </c>
      <c r="B54" s="15">
        <v>36000</v>
      </c>
      <c r="C54" s="15">
        <v>36000</v>
      </c>
      <c r="D54" s="15">
        <v>36000</v>
      </c>
      <c r="E54" s="15">
        <v>40000</v>
      </c>
      <c r="F54" s="15">
        <v>40000</v>
      </c>
    </row>
    <row r="55" spans="1:6" x14ac:dyDescent="0.25">
      <c r="A55" s="1" t="s">
        <v>192</v>
      </c>
      <c r="B55" s="15">
        <v>14400</v>
      </c>
      <c r="C55" s="15">
        <v>14400</v>
      </c>
      <c r="D55" s="15">
        <v>14400</v>
      </c>
      <c r="E55" s="15">
        <v>14400</v>
      </c>
      <c r="F55" s="15">
        <v>14400</v>
      </c>
    </row>
    <row r="56" spans="1:6" x14ac:dyDescent="0.25">
      <c r="A56" s="1" t="s">
        <v>275</v>
      </c>
      <c r="B56" s="15">
        <v>10000</v>
      </c>
      <c r="C56" s="15">
        <v>15000</v>
      </c>
      <c r="D56" s="15">
        <v>18000</v>
      </c>
      <c r="E56" s="15">
        <v>22000</v>
      </c>
      <c r="F56" s="15">
        <v>25000</v>
      </c>
    </row>
    <row r="57" spans="1:6" x14ac:dyDescent="0.25">
      <c r="A57" s="1" t="s">
        <v>194</v>
      </c>
      <c r="B57" s="15">
        <v>60000</v>
      </c>
      <c r="C57" s="15">
        <v>80000</v>
      </c>
      <c r="D57" s="15">
        <v>100000</v>
      </c>
      <c r="E57" s="15">
        <v>120000</v>
      </c>
      <c r="F57" s="15">
        <v>150000</v>
      </c>
    </row>
    <row r="58" spans="1:6" x14ac:dyDescent="0.25">
      <c r="A58" s="79" t="s">
        <v>195</v>
      </c>
      <c r="B58" s="3">
        <f>'Start-Up Plan '!C3*10</f>
        <v>800000</v>
      </c>
      <c r="C58" s="3">
        <f>'Start-Up Plan '!C3*12</f>
        <v>960000</v>
      </c>
      <c r="D58" s="3">
        <f>C58</f>
        <v>960000</v>
      </c>
      <c r="E58" s="3">
        <f>D58</f>
        <v>960000</v>
      </c>
      <c r="F58" s="3">
        <f>E58</f>
        <v>960000</v>
      </c>
    </row>
    <row r="59" spans="1:6" x14ac:dyDescent="0.25">
      <c r="A59" s="1" t="s">
        <v>197</v>
      </c>
      <c r="B59" s="15">
        <v>12000</v>
      </c>
      <c r="C59" s="15">
        <v>13500</v>
      </c>
      <c r="D59" s="15">
        <v>15000</v>
      </c>
      <c r="E59" s="15">
        <v>16000</v>
      </c>
      <c r="F59" s="15">
        <v>18000</v>
      </c>
    </row>
    <row r="60" spans="1:6" x14ac:dyDescent="0.25">
      <c r="A60" s="1" t="s">
        <v>200</v>
      </c>
      <c r="B60" s="3">
        <f>B111*B46</f>
        <v>13596.336000000003</v>
      </c>
      <c r="C60" s="3">
        <f>C111*C46</f>
        <v>15265.456128</v>
      </c>
      <c r="D60" s="3">
        <f>D111*D46</f>
        <v>16618.204512</v>
      </c>
      <c r="E60" s="3">
        <f>E111*E46</f>
        <v>17748.02016</v>
      </c>
      <c r="F60" s="3">
        <f>F111*F46</f>
        <v>19414.053360000002</v>
      </c>
    </row>
    <row r="61" spans="1:6" x14ac:dyDescent="0.25">
      <c r="A61" s="1" t="s">
        <v>198</v>
      </c>
      <c r="B61" s="15">
        <v>200000</v>
      </c>
      <c r="C61" s="15">
        <v>250000</v>
      </c>
      <c r="D61" s="15">
        <v>300000</v>
      </c>
      <c r="E61" s="15">
        <v>340000</v>
      </c>
      <c r="F61" s="15">
        <v>400000</v>
      </c>
    </row>
    <row r="62" spans="1:6" x14ac:dyDescent="0.25">
      <c r="A62" s="1" t="s">
        <v>199</v>
      </c>
      <c r="B62" s="15">
        <v>80000</v>
      </c>
      <c r="C62" s="15">
        <v>80000</v>
      </c>
      <c r="D62" s="15">
        <v>80000</v>
      </c>
      <c r="E62" s="15">
        <v>80000</v>
      </c>
      <c r="F62" s="15">
        <v>80000</v>
      </c>
    </row>
    <row r="63" spans="1:6" x14ac:dyDescent="0.25">
      <c r="A63" s="1" t="s">
        <v>204</v>
      </c>
      <c r="B63" s="80">
        <f>Capex!C131</f>
        <v>304023.33333333337</v>
      </c>
      <c r="C63" s="80">
        <f>Capex!D131</f>
        <v>305673.33333333337</v>
      </c>
      <c r="D63" s="80">
        <f>Capex!E131</f>
        <v>345098.33333333337</v>
      </c>
      <c r="E63" s="80">
        <f>Capex!F131</f>
        <v>382815.00000000006</v>
      </c>
      <c r="F63" s="80">
        <f>Capex!G131</f>
        <v>412815.00000000006</v>
      </c>
    </row>
    <row r="64" spans="1:6" x14ac:dyDescent="0.25">
      <c r="B64" s="15"/>
      <c r="C64" s="15"/>
      <c r="D64" s="15"/>
      <c r="E64" s="15"/>
      <c r="F64" s="15"/>
    </row>
    <row r="66" spans="1:6" x14ac:dyDescent="0.25">
      <c r="A66" s="61" t="s">
        <v>203</v>
      </c>
      <c r="B66" s="18">
        <f>SUM(B46:B65)</f>
        <v>4839023.0293333326</v>
      </c>
      <c r="C66" s="18">
        <f>SUM(C46:C65)</f>
        <v>7181736.9910613336</v>
      </c>
      <c r="D66" s="18">
        <f>SUM(D46:D65)</f>
        <v>8288107.0594453327</v>
      </c>
      <c r="E66" s="18">
        <f>SUM(E46:E65)</f>
        <v>10458910.588160001</v>
      </c>
      <c r="F66" s="18">
        <f>SUM(F46:F65)</f>
        <v>11495135.88184</v>
      </c>
    </row>
    <row r="68" spans="1:6" x14ac:dyDescent="0.25">
      <c r="A68" s="1" t="s">
        <v>205</v>
      </c>
      <c r="B68" s="18">
        <f>B42-B66</f>
        <v>498002.1706666667</v>
      </c>
      <c r="C68" s="18">
        <f>C42-C66</f>
        <v>852228.06493866537</v>
      </c>
      <c r="D68" s="18">
        <f>D42-D66</f>
        <v>2336857.0045546666</v>
      </c>
      <c r="E68" s="18">
        <f>E42-E66</f>
        <v>3404437.6638399996</v>
      </c>
      <c r="F68" s="18">
        <f>F42-F66</f>
        <v>7359517.7021599989</v>
      </c>
    </row>
    <row r="70" spans="1:6" x14ac:dyDescent="0.25">
      <c r="A70" s="1" t="s">
        <v>174</v>
      </c>
      <c r="B70" s="81">
        <f>'Balance sheet '!C55</f>
        <v>0</v>
      </c>
      <c r="C70" s="81">
        <f>'Balance sheet '!D55</f>
        <v>0</v>
      </c>
      <c r="D70" s="81">
        <f>'Balance sheet '!E55</f>
        <v>0</v>
      </c>
      <c r="E70" s="81">
        <f>'Balance sheet '!F55</f>
        <v>0</v>
      </c>
      <c r="F70" s="81">
        <f>'Balance sheet '!G55</f>
        <v>0</v>
      </c>
    </row>
    <row r="72" spans="1:6" x14ac:dyDescent="0.25">
      <c r="A72" s="1" t="s">
        <v>206</v>
      </c>
      <c r="B72" s="18">
        <f>B68-B70</f>
        <v>498002.1706666667</v>
      </c>
      <c r="C72" s="18">
        <f>C68-C70</f>
        <v>852228.06493866537</v>
      </c>
      <c r="D72" s="18">
        <f>D68-D70</f>
        <v>2336857.0045546666</v>
      </c>
      <c r="E72" s="18">
        <f>E68-E70</f>
        <v>3404437.6638399996</v>
      </c>
      <c r="F72" s="18">
        <f>F68-F70</f>
        <v>7359517.7021599989</v>
      </c>
    </row>
    <row r="74" spans="1:6" x14ac:dyDescent="0.25">
      <c r="A74" s="1" t="s">
        <v>207</v>
      </c>
      <c r="B74" s="82">
        <f>IF(B72&gt;0,(B72*B95),(0))</f>
        <v>149400.65119999999</v>
      </c>
      <c r="C74" s="82">
        <f t="shared" ref="C74:F74" si="4">IF(C72&gt;0,(C72*C95),(0))</f>
        <v>255668.41948159959</v>
      </c>
      <c r="D74" s="82">
        <f t="shared" si="4"/>
        <v>701057.1013663999</v>
      </c>
      <c r="E74" s="82">
        <f t="shared" si="4"/>
        <v>1021331.2991519999</v>
      </c>
      <c r="F74" s="82">
        <f t="shared" si="4"/>
        <v>2207855.3106479994</v>
      </c>
    </row>
    <row r="76" spans="1:6" ht="16.5" thickBot="1" x14ac:dyDescent="0.3">
      <c r="A76" s="1" t="s">
        <v>209</v>
      </c>
      <c r="B76" s="66">
        <f>B72-B74</f>
        <v>348601.51946666674</v>
      </c>
      <c r="C76" s="66">
        <f>C72-C74</f>
        <v>596559.64545706578</v>
      </c>
      <c r="D76" s="66">
        <f>D72-D74</f>
        <v>1635799.9031882668</v>
      </c>
      <c r="E76" s="66">
        <f>E72-E74</f>
        <v>2383106.3646879997</v>
      </c>
      <c r="F76" s="66">
        <f>F72-F74</f>
        <v>5151662.3915119991</v>
      </c>
    </row>
    <row r="77" spans="1:6" ht="16.5" thickTop="1" x14ac:dyDescent="0.25">
      <c r="A77" s="1" t="s">
        <v>208</v>
      </c>
      <c r="B77" s="77">
        <f>B76/B32</f>
        <v>3.0767246658217336E-2</v>
      </c>
      <c r="C77" s="77">
        <f>C76/C32</f>
        <v>3.7515895682169502E-2</v>
      </c>
      <c r="D77" s="77">
        <f>D76/D32</f>
        <v>8.2684739960079759E-2</v>
      </c>
      <c r="E77" s="77">
        <f>E76/E32</f>
        <v>9.667763317299273E-2</v>
      </c>
      <c r="F77" s="77">
        <f>F76/F32</f>
        <v>0.15921442975302502</v>
      </c>
    </row>
    <row r="79" spans="1:6" ht="16.5" thickBot="1" x14ac:dyDescent="0.3">
      <c r="A79" s="61" t="s">
        <v>281</v>
      </c>
      <c r="B79" s="83">
        <f>B68+B63</f>
        <v>802025.50400000007</v>
      </c>
      <c r="C79" s="83">
        <f t="shared" ref="C79:F79" si="5">C68+C63</f>
        <v>1157901.3982719989</v>
      </c>
      <c r="D79" s="83">
        <f t="shared" si="5"/>
        <v>2681955.3378880001</v>
      </c>
      <c r="E79" s="83">
        <f t="shared" si="5"/>
        <v>3787252.6638399996</v>
      </c>
      <c r="F79" s="83">
        <f t="shared" si="5"/>
        <v>7772332.7021599989</v>
      </c>
    </row>
    <row r="82" spans="1:7" x14ac:dyDescent="0.25">
      <c r="A82" s="84" t="s">
        <v>171</v>
      </c>
      <c r="B82" s="85"/>
      <c r="C82" s="85"/>
      <c r="D82" s="85"/>
      <c r="E82" s="85"/>
      <c r="F82" s="85"/>
      <c r="G82" s="86"/>
    </row>
    <row r="83" spans="1:7" x14ac:dyDescent="0.25">
      <c r="A83" s="87"/>
      <c r="B83" s="34"/>
      <c r="C83" s="34"/>
      <c r="D83" s="34"/>
      <c r="E83" s="34"/>
      <c r="F83" s="34"/>
      <c r="G83" s="88"/>
    </row>
    <row r="84" spans="1:7" x14ac:dyDescent="0.25">
      <c r="A84" s="87" t="s">
        <v>172</v>
      </c>
      <c r="B84" s="67">
        <v>0.08</v>
      </c>
      <c r="C84" s="67">
        <v>0.02</v>
      </c>
      <c r="D84" s="67">
        <v>0.02</v>
      </c>
      <c r="E84" s="67">
        <v>0.02</v>
      </c>
      <c r="F84" s="67">
        <v>0.02</v>
      </c>
      <c r="G84" s="88"/>
    </row>
    <row r="85" spans="1:7" x14ac:dyDescent="0.25">
      <c r="A85" s="87" t="s">
        <v>169</v>
      </c>
      <c r="B85" s="67">
        <v>0.02</v>
      </c>
      <c r="C85" s="67">
        <v>0.02</v>
      </c>
      <c r="D85" s="67">
        <v>0.01</v>
      </c>
      <c r="E85" s="67">
        <v>0.01</v>
      </c>
      <c r="F85" s="67">
        <v>0.01</v>
      </c>
      <c r="G85" s="88"/>
    </row>
    <row r="86" spans="1:7" x14ac:dyDescent="0.25">
      <c r="A86" s="87"/>
      <c r="B86" s="67"/>
      <c r="C86" s="67"/>
      <c r="D86" s="67"/>
      <c r="E86" s="67"/>
      <c r="F86" s="67"/>
      <c r="G86" s="88"/>
    </row>
    <row r="87" spans="1:7" x14ac:dyDescent="0.25">
      <c r="A87" s="87" t="s">
        <v>173</v>
      </c>
      <c r="B87" s="67"/>
      <c r="C87" s="67"/>
      <c r="D87" s="67"/>
      <c r="E87" s="67"/>
      <c r="F87" s="67"/>
      <c r="G87" s="88"/>
    </row>
    <row r="88" spans="1:7" x14ac:dyDescent="0.25">
      <c r="A88" s="89" t="s">
        <v>166</v>
      </c>
      <c r="B88" s="67">
        <v>0.35</v>
      </c>
      <c r="C88" s="67">
        <v>0.33</v>
      </c>
      <c r="D88" s="67">
        <v>0.32</v>
      </c>
      <c r="E88" s="67">
        <v>0.3</v>
      </c>
      <c r="F88" s="67">
        <v>0.25</v>
      </c>
      <c r="G88" s="90"/>
    </row>
    <row r="89" spans="1:7" x14ac:dyDescent="0.25">
      <c r="A89" s="89" t="s">
        <v>167</v>
      </c>
      <c r="B89" s="67">
        <v>0.6</v>
      </c>
      <c r="C89" s="67">
        <v>0.55000000000000004</v>
      </c>
      <c r="D89" s="67">
        <v>0.5</v>
      </c>
      <c r="E89" s="67">
        <v>0.49</v>
      </c>
      <c r="F89" s="67">
        <v>0.47</v>
      </c>
      <c r="G89" s="88"/>
    </row>
    <row r="90" spans="1:7" x14ac:dyDescent="0.25">
      <c r="A90" s="89" t="s">
        <v>127</v>
      </c>
      <c r="B90" s="67">
        <v>0.66</v>
      </c>
      <c r="C90" s="67">
        <v>0.6</v>
      </c>
      <c r="D90" s="67">
        <v>0.55000000000000004</v>
      </c>
      <c r="E90" s="67">
        <v>0.5</v>
      </c>
      <c r="F90" s="67">
        <v>0.48</v>
      </c>
      <c r="G90" s="88"/>
    </row>
    <row r="91" spans="1:7" x14ac:dyDescent="0.25">
      <c r="A91" s="89" t="s">
        <v>168</v>
      </c>
      <c r="B91" s="67">
        <v>0.4</v>
      </c>
      <c r="C91" s="67">
        <v>0.4</v>
      </c>
      <c r="D91" s="67">
        <v>0.39</v>
      </c>
      <c r="E91" s="67">
        <v>0.35</v>
      </c>
      <c r="F91" s="67">
        <v>0.32</v>
      </c>
      <c r="G91" s="88"/>
    </row>
    <row r="92" spans="1:7" x14ac:dyDescent="0.25">
      <c r="A92" s="89" t="s">
        <v>149</v>
      </c>
      <c r="B92" s="67">
        <v>0.5</v>
      </c>
      <c r="C92" s="67">
        <v>0.48</v>
      </c>
      <c r="D92" s="67">
        <v>0.46</v>
      </c>
      <c r="E92" s="67">
        <v>0.45</v>
      </c>
      <c r="F92" s="67">
        <v>0.45</v>
      </c>
      <c r="G92" s="88"/>
    </row>
    <row r="93" spans="1:7" x14ac:dyDescent="0.25">
      <c r="A93" s="91" t="s">
        <v>174</v>
      </c>
      <c r="B93" s="67"/>
      <c r="C93" s="67"/>
      <c r="D93" s="67"/>
      <c r="E93" s="67"/>
      <c r="F93" s="67"/>
      <c r="G93" s="88"/>
    </row>
    <row r="94" spans="1:7" x14ac:dyDescent="0.25">
      <c r="A94" s="91"/>
      <c r="B94" s="67"/>
      <c r="C94" s="67"/>
      <c r="D94" s="67"/>
      <c r="E94" s="67"/>
      <c r="F94" s="67"/>
      <c r="G94" s="88"/>
    </row>
    <row r="95" spans="1:7" x14ac:dyDescent="0.25">
      <c r="A95" s="91" t="s">
        <v>175</v>
      </c>
      <c r="B95" s="67">
        <v>0.3</v>
      </c>
      <c r="C95" s="67">
        <v>0.3</v>
      </c>
      <c r="D95" s="67">
        <v>0.3</v>
      </c>
      <c r="E95" s="67">
        <v>0.3</v>
      </c>
      <c r="F95" s="67">
        <v>0.3</v>
      </c>
      <c r="G95" s="88"/>
    </row>
    <row r="96" spans="1:7" x14ac:dyDescent="0.25">
      <c r="A96" s="87"/>
      <c r="B96" s="34"/>
      <c r="C96" s="34"/>
      <c r="D96" s="34"/>
      <c r="E96" s="34"/>
      <c r="F96" s="34"/>
      <c r="G96" s="88"/>
    </row>
    <row r="97" spans="1:7" x14ac:dyDescent="0.25">
      <c r="A97" s="87" t="s">
        <v>184</v>
      </c>
      <c r="B97" s="92">
        <v>1.2E-2</v>
      </c>
      <c r="C97" s="92">
        <v>1.2E-2</v>
      </c>
      <c r="D97" s="92">
        <v>1.2E-2</v>
      </c>
      <c r="E97" s="92">
        <v>1.2E-2</v>
      </c>
      <c r="F97" s="92">
        <v>1.2E-2</v>
      </c>
      <c r="G97" s="90"/>
    </row>
    <row r="98" spans="1:7" x14ac:dyDescent="0.25">
      <c r="A98" s="87" t="s">
        <v>185</v>
      </c>
      <c r="B98" s="67">
        <v>0.04</v>
      </c>
      <c r="C98" s="67">
        <v>0.04</v>
      </c>
      <c r="D98" s="67">
        <v>0.04</v>
      </c>
      <c r="E98" s="67">
        <v>0.04</v>
      </c>
      <c r="F98" s="67">
        <v>0.04</v>
      </c>
      <c r="G98" s="90"/>
    </row>
    <row r="99" spans="1:7" x14ac:dyDescent="0.25">
      <c r="A99" s="87" t="s">
        <v>186</v>
      </c>
      <c r="B99" s="67">
        <v>0.01</v>
      </c>
      <c r="C99" s="67">
        <v>0.01</v>
      </c>
      <c r="D99" s="67">
        <v>0.01</v>
      </c>
      <c r="E99" s="67">
        <v>0.01</v>
      </c>
      <c r="F99" s="67">
        <v>0.01</v>
      </c>
      <c r="G99" s="90"/>
    </row>
    <row r="100" spans="1:7" x14ac:dyDescent="0.25">
      <c r="A100" s="93" t="s">
        <v>187</v>
      </c>
      <c r="B100" s="67" t="s">
        <v>201</v>
      </c>
      <c r="C100" s="67" t="s">
        <v>201</v>
      </c>
      <c r="D100" s="67" t="s">
        <v>201</v>
      </c>
      <c r="E100" s="67" t="s">
        <v>201</v>
      </c>
      <c r="F100" s="67" t="s">
        <v>201</v>
      </c>
      <c r="G100" s="90"/>
    </row>
    <row r="101" spans="1:7" x14ac:dyDescent="0.25">
      <c r="A101" s="87" t="s">
        <v>188</v>
      </c>
      <c r="B101" s="67" t="s">
        <v>202</v>
      </c>
      <c r="C101" s="67">
        <v>1</v>
      </c>
      <c r="D101" s="67">
        <v>2</v>
      </c>
      <c r="E101" s="67">
        <v>3</v>
      </c>
      <c r="F101" s="67">
        <v>4</v>
      </c>
      <c r="G101" s="90"/>
    </row>
    <row r="102" spans="1:7" x14ac:dyDescent="0.25">
      <c r="A102" s="87" t="s">
        <v>189</v>
      </c>
      <c r="B102" s="67" t="s">
        <v>202</v>
      </c>
      <c r="C102" s="67" t="s">
        <v>202</v>
      </c>
      <c r="D102" s="67" t="s">
        <v>202</v>
      </c>
      <c r="E102" s="67" t="s">
        <v>202</v>
      </c>
      <c r="F102" s="67" t="s">
        <v>202</v>
      </c>
      <c r="G102" s="90"/>
    </row>
    <row r="103" spans="1:7" x14ac:dyDescent="0.25">
      <c r="A103" s="87" t="s">
        <v>190</v>
      </c>
      <c r="B103" s="94">
        <v>5.0000000000000001E-4</v>
      </c>
      <c r="C103" s="94">
        <v>5.0000000000000001E-4</v>
      </c>
      <c r="D103" s="94">
        <v>5.0000000000000001E-4</v>
      </c>
      <c r="E103" s="94">
        <v>5.0000000000000001E-4</v>
      </c>
      <c r="F103" s="94">
        <v>5.0000000000000001E-4</v>
      </c>
      <c r="G103" s="95"/>
    </row>
    <row r="104" spans="1:7" x14ac:dyDescent="0.25">
      <c r="A104" s="87" t="s">
        <v>191</v>
      </c>
      <c r="B104" s="67" t="s">
        <v>202</v>
      </c>
      <c r="C104" s="67" t="s">
        <v>202</v>
      </c>
      <c r="D104" s="67" t="s">
        <v>202</v>
      </c>
      <c r="E104" s="67" t="s">
        <v>202</v>
      </c>
      <c r="F104" s="67" t="s">
        <v>202</v>
      </c>
      <c r="G104" s="90"/>
    </row>
    <row r="105" spans="1:7" x14ac:dyDescent="0.25">
      <c r="A105" s="87" t="s">
        <v>192</v>
      </c>
      <c r="B105" s="67" t="s">
        <v>202</v>
      </c>
      <c r="C105" s="67" t="s">
        <v>202</v>
      </c>
      <c r="D105" s="67" t="s">
        <v>202</v>
      </c>
      <c r="E105" s="67" t="s">
        <v>202</v>
      </c>
      <c r="F105" s="67" t="s">
        <v>202</v>
      </c>
      <c r="G105" s="90"/>
    </row>
    <row r="106" spans="1:7" x14ac:dyDescent="0.25">
      <c r="A106" s="87" t="s">
        <v>193</v>
      </c>
      <c r="B106" s="67" t="s">
        <v>202</v>
      </c>
      <c r="C106" s="67" t="s">
        <v>202</v>
      </c>
      <c r="D106" s="67" t="s">
        <v>202</v>
      </c>
      <c r="E106" s="67" t="s">
        <v>202</v>
      </c>
      <c r="F106" s="67" t="s">
        <v>202</v>
      </c>
      <c r="G106" s="90"/>
    </row>
    <row r="107" spans="1:7" x14ac:dyDescent="0.25">
      <c r="A107" s="87" t="s">
        <v>194</v>
      </c>
      <c r="B107" s="67" t="s">
        <v>202</v>
      </c>
      <c r="C107" s="67" t="s">
        <v>202</v>
      </c>
      <c r="D107" s="67" t="s">
        <v>202</v>
      </c>
      <c r="E107" s="67" t="s">
        <v>202</v>
      </c>
      <c r="F107" s="67" t="s">
        <v>202</v>
      </c>
      <c r="G107" s="90"/>
    </row>
    <row r="108" spans="1:7" x14ac:dyDescent="0.25">
      <c r="A108" s="96" t="s">
        <v>195</v>
      </c>
      <c r="B108" s="67" t="s">
        <v>202</v>
      </c>
      <c r="C108" s="67" t="s">
        <v>202</v>
      </c>
      <c r="D108" s="67" t="s">
        <v>202</v>
      </c>
      <c r="E108" s="67" t="s">
        <v>202</v>
      </c>
      <c r="F108" s="67" t="s">
        <v>202</v>
      </c>
      <c r="G108" s="90"/>
    </row>
    <row r="109" spans="1:7" x14ac:dyDescent="0.25">
      <c r="A109" s="96" t="s">
        <v>196</v>
      </c>
      <c r="B109" s="67">
        <v>0.9</v>
      </c>
      <c r="C109" s="67">
        <v>0.9</v>
      </c>
      <c r="D109" s="67">
        <v>0.9</v>
      </c>
      <c r="E109" s="67">
        <v>0.9</v>
      </c>
      <c r="F109" s="67">
        <v>0.9</v>
      </c>
      <c r="G109" s="90"/>
    </row>
    <row r="110" spans="1:7" x14ac:dyDescent="0.25">
      <c r="A110" s="87" t="s">
        <v>197</v>
      </c>
      <c r="B110" s="67" t="s">
        <v>202</v>
      </c>
      <c r="C110" s="67" t="s">
        <v>202</v>
      </c>
      <c r="D110" s="67" t="s">
        <v>202</v>
      </c>
      <c r="E110" s="67" t="s">
        <v>202</v>
      </c>
      <c r="F110" s="67" t="s">
        <v>202</v>
      </c>
      <c r="G110" s="90"/>
    </row>
    <row r="111" spans="1:7" x14ac:dyDescent="0.25">
      <c r="A111" s="87" t="s">
        <v>200</v>
      </c>
      <c r="B111" s="67">
        <v>0.1</v>
      </c>
      <c r="C111" s="67">
        <v>0.08</v>
      </c>
      <c r="D111" s="67">
        <v>7.0000000000000007E-2</v>
      </c>
      <c r="E111" s="67">
        <v>0.06</v>
      </c>
      <c r="F111" s="67">
        <v>0.05</v>
      </c>
      <c r="G111" s="90"/>
    </row>
    <row r="112" spans="1:7" x14ac:dyDescent="0.25">
      <c r="A112" s="87" t="s">
        <v>198</v>
      </c>
      <c r="B112" s="67">
        <v>0.06</v>
      </c>
      <c r="C112" s="67">
        <v>0.06</v>
      </c>
      <c r="D112" s="67">
        <v>0.06</v>
      </c>
      <c r="E112" s="67">
        <v>0.06</v>
      </c>
      <c r="F112" s="67">
        <v>0.06</v>
      </c>
      <c r="G112" s="90"/>
    </row>
    <row r="113" spans="1:7" x14ac:dyDescent="0.25">
      <c r="A113" s="87" t="s">
        <v>199</v>
      </c>
      <c r="B113" s="67" t="s">
        <v>202</v>
      </c>
      <c r="C113" s="67" t="s">
        <v>202</v>
      </c>
      <c r="D113" s="67" t="s">
        <v>202</v>
      </c>
      <c r="E113" s="67" t="s">
        <v>202</v>
      </c>
      <c r="F113" s="67" t="s">
        <v>202</v>
      </c>
      <c r="G113" s="90"/>
    </row>
    <row r="114" spans="1:7" x14ac:dyDescent="0.25">
      <c r="G114" s="88"/>
    </row>
    <row r="115" spans="1:7" x14ac:dyDescent="0.25">
      <c r="G115" s="88"/>
    </row>
    <row r="116" spans="1:7" x14ac:dyDescent="0.25">
      <c r="G116" s="88"/>
    </row>
    <row r="117" spans="1:7" x14ac:dyDescent="0.25">
      <c r="G117" s="88"/>
    </row>
    <row r="118" spans="1:7" x14ac:dyDescent="0.25">
      <c r="G118" s="88"/>
    </row>
    <row r="119" spans="1:7" x14ac:dyDescent="0.25">
      <c r="G119" s="88"/>
    </row>
    <row r="120" spans="1:7" x14ac:dyDescent="0.25">
      <c r="G120" s="88"/>
    </row>
    <row r="121" spans="1:7" x14ac:dyDescent="0.25">
      <c r="G121" s="88"/>
    </row>
    <row r="122" spans="1:7" x14ac:dyDescent="0.25">
      <c r="G122" s="88"/>
    </row>
    <row r="123" spans="1:7" x14ac:dyDescent="0.25">
      <c r="G123" s="88"/>
    </row>
    <row r="124" spans="1:7" x14ac:dyDescent="0.25">
      <c r="G124" s="88"/>
    </row>
    <row r="125" spans="1:7" x14ac:dyDescent="0.25">
      <c r="G125" s="88"/>
    </row>
  </sheetData>
  <pageMargins left="0.7" right="0.7" top="0.75" bottom="0.75" header="0.3" footer="0.3"/>
  <ignoredErrors>
    <ignoredError sqref="B49:F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2:I131"/>
  <sheetViews>
    <sheetView showGridLines="0" workbookViewId="0">
      <selection activeCell="G13" sqref="G13"/>
    </sheetView>
  </sheetViews>
  <sheetFormatPr defaultRowHeight="15.75" x14ac:dyDescent="0.25"/>
  <cols>
    <col min="1" max="1" width="35.7109375" style="1" bestFit="1" customWidth="1"/>
    <col min="2" max="2" width="18.42578125" style="1" bestFit="1" customWidth="1"/>
    <col min="3" max="3" width="18.85546875" style="3" bestFit="1" customWidth="1"/>
    <col min="4" max="7" width="17" style="15" bestFit="1" customWidth="1"/>
    <col min="8" max="16384" width="9.140625" style="1"/>
  </cols>
  <sheetData>
    <row r="2" spans="1:7" x14ac:dyDescent="0.25">
      <c r="A2" s="19" t="s">
        <v>210</v>
      </c>
      <c r="B2" s="19" t="s">
        <v>211</v>
      </c>
      <c r="C2" s="97">
        <v>2020</v>
      </c>
      <c r="D2" s="97">
        <v>2022</v>
      </c>
      <c r="E2" s="97">
        <v>2023</v>
      </c>
      <c r="F2" s="97">
        <v>2024</v>
      </c>
      <c r="G2" s="97">
        <v>2025</v>
      </c>
    </row>
    <row r="3" spans="1:7" x14ac:dyDescent="0.25">
      <c r="A3" s="13" t="s">
        <v>9</v>
      </c>
      <c r="B3" s="98">
        <v>8</v>
      </c>
      <c r="C3" s="3">
        <f>'Start-Up Plan '!D15</f>
        <v>350000</v>
      </c>
    </row>
    <row r="4" spans="1:7" x14ac:dyDescent="0.25">
      <c r="A4" s="13" t="s">
        <v>10</v>
      </c>
      <c r="B4" s="98">
        <v>6</v>
      </c>
      <c r="C4" s="3">
        <f>'Start-Up Plan '!D17</f>
        <v>20000</v>
      </c>
    </row>
    <row r="5" spans="1:7" x14ac:dyDescent="0.25">
      <c r="A5" s="13" t="s">
        <v>218</v>
      </c>
      <c r="B5" s="98">
        <v>8</v>
      </c>
      <c r="E5" s="15">
        <v>100000</v>
      </c>
    </row>
    <row r="6" spans="1:7" x14ac:dyDescent="0.25">
      <c r="A6" s="13" t="s">
        <v>14</v>
      </c>
      <c r="B6" s="98">
        <v>10</v>
      </c>
      <c r="C6" s="3">
        <f>'Start-Up Plan '!D25</f>
        <v>260000</v>
      </c>
      <c r="E6" s="15">
        <v>20000</v>
      </c>
    </row>
    <row r="7" spans="1:7" x14ac:dyDescent="0.25">
      <c r="A7" s="13" t="s">
        <v>15</v>
      </c>
      <c r="B7" s="98">
        <v>10</v>
      </c>
      <c r="C7" s="3">
        <f>'Start-Up Plan '!D26</f>
        <v>180000</v>
      </c>
      <c r="E7" s="15">
        <v>10000</v>
      </c>
    </row>
    <row r="8" spans="1:7" x14ac:dyDescent="0.25">
      <c r="A8" s="13" t="s">
        <v>16</v>
      </c>
      <c r="B8" s="98">
        <v>5</v>
      </c>
      <c r="C8" s="3">
        <f>'Start-Up Plan '!D27</f>
        <v>50000</v>
      </c>
    </row>
    <row r="9" spans="1:7" x14ac:dyDescent="0.25">
      <c r="A9" s="13" t="s">
        <v>212</v>
      </c>
      <c r="B9" s="98">
        <v>9</v>
      </c>
      <c r="C9" s="3">
        <f>'Start-Up Plan '!D28</f>
        <v>45000</v>
      </c>
    </row>
    <row r="10" spans="1:7" x14ac:dyDescent="0.25">
      <c r="A10" s="13" t="s">
        <v>18</v>
      </c>
      <c r="B10" s="98">
        <v>5</v>
      </c>
      <c r="C10" s="3">
        <f>'Start-Up Plan '!D29</f>
        <v>10000</v>
      </c>
    </row>
    <row r="11" spans="1:7" x14ac:dyDescent="0.25">
      <c r="A11" s="13" t="s">
        <v>19</v>
      </c>
      <c r="B11" s="98">
        <v>5</v>
      </c>
      <c r="C11" s="3">
        <f>'Start-Up Plan '!D30</f>
        <v>30000</v>
      </c>
    </row>
    <row r="12" spans="1:7" x14ac:dyDescent="0.25">
      <c r="A12" s="13" t="s">
        <v>20</v>
      </c>
      <c r="B12" s="98">
        <v>9</v>
      </c>
      <c r="C12" s="3">
        <f>'Start-Up Plan '!D31</f>
        <v>90000</v>
      </c>
    </row>
    <row r="13" spans="1:7" x14ac:dyDescent="0.25">
      <c r="A13" s="13" t="s">
        <v>21</v>
      </c>
      <c r="B13" s="98">
        <v>6</v>
      </c>
      <c r="C13" s="3">
        <f>'Start-Up Plan '!D32</f>
        <v>120000</v>
      </c>
    </row>
    <row r="14" spans="1:7" x14ac:dyDescent="0.25">
      <c r="A14" s="13" t="s">
        <v>22</v>
      </c>
      <c r="B14" s="98">
        <v>2</v>
      </c>
      <c r="C14" s="3">
        <f>'Start-Up Plan '!D33</f>
        <v>3200</v>
      </c>
      <c r="E14" s="15">
        <v>3200</v>
      </c>
      <c r="G14" s="15">
        <v>3200</v>
      </c>
    </row>
    <row r="15" spans="1:7" x14ac:dyDescent="0.25">
      <c r="A15" s="13" t="s">
        <v>23</v>
      </c>
      <c r="B15" s="98">
        <v>2</v>
      </c>
      <c r="C15" s="3">
        <f>'Start-Up Plan '!D34</f>
        <v>5000</v>
      </c>
      <c r="E15" s="15">
        <v>5000</v>
      </c>
      <c r="G15" s="15">
        <v>5000</v>
      </c>
    </row>
    <row r="16" spans="1:7" x14ac:dyDescent="0.25">
      <c r="A16" s="13" t="s">
        <v>24</v>
      </c>
      <c r="B16" s="98">
        <v>2</v>
      </c>
      <c r="C16" s="3">
        <f>'Start-Up Plan '!D35</f>
        <v>12500</v>
      </c>
      <c r="E16" s="15">
        <v>12500</v>
      </c>
      <c r="G16" s="15">
        <v>15000</v>
      </c>
    </row>
    <row r="17" spans="1:7" x14ac:dyDescent="0.25">
      <c r="A17" s="13" t="s">
        <v>25</v>
      </c>
      <c r="B17" s="98">
        <v>8</v>
      </c>
      <c r="C17" s="3">
        <f>'Start-Up Plan '!D36</f>
        <v>3600</v>
      </c>
    </row>
    <row r="18" spans="1:7" x14ac:dyDescent="0.25">
      <c r="A18" s="13" t="s">
        <v>26</v>
      </c>
      <c r="B18" s="98">
        <v>8</v>
      </c>
      <c r="C18" s="3">
        <f>'Start-Up Plan '!D37</f>
        <v>3600</v>
      </c>
    </row>
    <row r="19" spans="1:7" x14ac:dyDescent="0.25">
      <c r="A19" s="13" t="s">
        <v>27</v>
      </c>
      <c r="B19" s="98">
        <v>5</v>
      </c>
      <c r="C19" s="3">
        <f>'Start-Up Plan '!D38</f>
        <v>8000</v>
      </c>
    </row>
    <row r="20" spans="1:7" x14ac:dyDescent="0.25">
      <c r="A20" s="13" t="s">
        <v>28</v>
      </c>
      <c r="B20" s="98">
        <v>5</v>
      </c>
      <c r="C20" s="3">
        <f>'Start-Up Plan '!D39</f>
        <v>5000</v>
      </c>
    </row>
    <row r="21" spans="1:7" x14ac:dyDescent="0.25">
      <c r="A21" s="13" t="s">
        <v>30</v>
      </c>
      <c r="B21" s="98">
        <v>2</v>
      </c>
      <c r="C21" s="3">
        <f>'Start-Up Plan '!D42</f>
        <v>800</v>
      </c>
      <c r="E21" s="15">
        <v>1000</v>
      </c>
      <c r="G21" s="15">
        <v>1500</v>
      </c>
    </row>
    <row r="22" spans="1:7" x14ac:dyDescent="0.25">
      <c r="A22" s="13" t="s">
        <v>31</v>
      </c>
      <c r="B22" s="98">
        <v>1</v>
      </c>
      <c r="C22" s="3">
        <f>'Start-Up Plan '!D43</f>
        <v>700</v>
      </c>
      <c r="D22" s="15">
        <v>800</v>
      </c>
      <c r="E22" s="15">
        <v>1500</v>
      </c>
      <c r="F22" s="15">
        <v>1000</v>
      </c>
      <c r="G22" s="15">
        <v>2000</v>
      </c>
    </row>
    <row r="23" spans="1:7" x14ac:dyDescent="0.25">
      <c r="A23" s="13" t="s">
        <v>32</v>
      </c>
      <c r="B23" s="98">
        <v>1</v>
      </c>
      <c r="C23" s="3">
        <f>'Start-Up Plan '!D44</f>
        <v>800</v>
      </c>
      <c r="D23" s="15">
        <v>1000</v>
      </c>
      <c r="E23" s="15">
        <v>1000</v>
      </c>
      <c r="F23" s="15">
        <v>1000</v>
      </c>
      <c r="G23" s="15">
        <v>1000</v>
      </c>
    </row>
    <row r="24" spans="1:7" x14ac:dyDescent="0.25">
      <c r="A24" s="13" t="s">
        <v>33</v>
      </c>
      <c r="B24" s="98">
        <v>8</v>
      </c>
      <c r="C24" s="3">
        <f>'Start-Up Plan '!D47</f>
        <v>200000</v>
      </c>
      <c r="F24" s="15">
        <v>350000</v>
      </c>
    </row>
    <row r="25" spans="1:7" x14ac:dyDescent="0.25">
      <c r="A25" s="13" t="s">
        <v>7</v>
      </c>
      <c r="B25" s="98">
        <v>2</v>
      </c>
      <c r="C25" s="3">
        <f>'Start-Up Plan '!D48</f>
        <v>45000</v>
      </c>
      <c r="E25" s="15">
        <v>60000</v>
      </c>
      <c r="G25" s="15">
        <v>90000</v>
      </c>
    </row>
    <row r="26" spans="1:7" x14ac:dyDescent="0.25">
      <c r="A26" s="13" t="s">
        <v>34</v>
      </c>
      <c r="B26" s="98">
        <v>8</v>
      </c>
      <c r="C26" s="3">
        <f>'Start-Up Plan '!D49</f>
        <v>30000</v>
      </c>
    </row>
    <row r="27" spans="1:7" x14ac:dyDescent="0.25">
      <c r="A27" s="13" t="s">
        <v>35</v>
      </c>
      <c r="B27" s="98">
        <v>8</v>
      </c>
      <c r="C27" s="3">
        <f>'Start-Up Plan '!D50</f>
        <v>110000</v>
      </c>
    </row>
    <row r="28" spans="1:7" x14ac:dyDescent="0.25">
      <c r="A28" s="13" t="s">
        <v>36</v>
      </c>
      <c r="B28" s="98">
        <v>10</v>
      </c>
      <c r="C28" s="3">
        <f>'Start-Up Plan '!D51</f>
        <v>10000</v>
      </c>
    </row>
    <row r="29" spans="1:7" x14ac:dyDescent="0.25">
      <c r="A29" s="13" t="s">
        <v>37</v>
      </c>
      <c r="B29" s="98">
        <v>15</v>
      </c>
      <c r="C29" s="3">
        <f>'Start-Up Plan '!D52</f>
        <v>30000</v>
      </c>
    </row>
    <row r="30" spans="1:7" x14ac:dyDescent="0.25">
      <c r="A30" s="13" t="s">
        <v>38</v>
      </c>
      <c r="B30" s="98">
        <v>15</v>
      </c>
      <c r="C30" s="3">
        <f>'Start-Up Plan '!D53</f>
        <v>42000</v>
      </c>
    </row>
    <row r="31" spans="1:7" x14ac:dyDescent="0.25">
      <c r="A31" s="13" t="s">
        <v>39</v>
      </c>
      <c r="B31" s="98">
        <v>15</v>
      </c>
      <c r="C31" s="3">
        <f>'Start-Up Plan '!D54</f>
        <v>18000</v>
      </c>
    </row>
    <row r="32" spans="1:7" x14ac:dyDescent="0.25">
      <c r="A32" s="13" t="s">
        <v>40</v>
      </c>
      <c r="B32" s="98">
        <v>8</v>
      </c>
      <c r="C32" s="3">
        <f>'Start-Up Plan '!D55</f>
        <v>50000</v>
      </c>
    </row>
    <row r="33" spans="1:7" x14ac:dyDescent="0.25">
      <c r="A33" s="13" t="s">
        <v>41</v>
      </c>
      <c r="B33" s="98">
        <v>6</v>
      </c>
      <c r="C33" s="3">
        <f>'Start-Up Plan '!D56</f>
        <v>60000</v>
      </c>
    </row>
    <row r="34" spans="1:7" x14ac:dyDescent="0.25">
      <c r="A34" s="20" t="s">
        <v>76</v>
      </c>
      <c r="B34" s="98">
        <v>8</v>
      </c>
      <c r="C34" s="3">
        <f>'Start-Up Plan '!D57</f>
        <v>25000</v>
      </c>
    </row>
    <row r="35" spans="1:7" x14ac:dyDescent="0.25">
      <c r="A35" s="13" t="s">
        <v>42</v>
      </c>
      <c r="B35" s="98">
        <v>2</v>
      </c>
      <c r="C35" s="3">
        <f>'Start-Up Plan '!D58</f>
        <v>8000</v>
      </c>
      <c r="E35" s="15">
        <v>10000</v>
      </c>
      <c r="G35" s="15">
        <v>15000</v>
      </c>
    </row>
    <row r="36" spans="1:7" x14ac:dyDescent="0.25">
      <c r="A36" s="13" t="s">
        <v>43</v>
      </c>
      <c r="B36" s="98">
        <v>10</v>
      </c>
      <c r="C36" s="3">
        <f>'Start-Up Plan '!D59</f>
        <v>11000</v>
      </c>
    </row>
    <row r="37" spans="1:7" x14ac:dyDescent="0.25">
      <c r="A37" s="13" t="s">
        <v>44</v>
      </c>
      <c r="B37" s="98">
        <v>5</v>
      </c>
      <c r="C37" s="3">
        <f>'Start-Up Plan '!D60</f>
        <v>3000</v>
      </c>
    </row>
    <row r="38" spans="1:7" x14ac:dyDescent="0.25">
      <c r="A38" s="13" t="s">
        <v>45</v>
      </c>
      <c r="B38" s="98">
        <v>8</v>
      </c>
      <c r="C38" s="3">
        <f>'Start-Up Plan '!D61</f>
        <v>10000</v>
      </c>
    </row>
    <row r="39" spans="1:7" x14ac:dyDescent="0.25">
      <c r="A39" s="13" t="s">
        <v>46</v>
      </c>
      <c r="B39" s="98">
        <v>2</v>
      </c>
      <c r="C39" s="3">
        <f>'Start-Up Plan '!D62</f>
        <v>3000</v>
      </c>
      <c r="E39" s="15">
        <v>4000</v>
      </c>
      <c r="G39" s="15">
        <v>3000</v>
      </c>
    </row>
    <row r="40" spans="1:7" x14ac:dyDescent="0.25">
      <c r="A40" s="13" t="s">
        <v>47</v>
      </c>
      <c r="B40" s="98">
        <v>10</v>
      </c>
      <c r="C40" s="3">
        <f>'Start-Up Plan '!D63</f>
        <v>900</v>
      </c>
    </row>
    <row r="41" spans="1:7" x14ac:dyDescent="0.25">
      <c r="A41" s="13" t="s">
        <v>48</v>
      </c>
      <c r="B41" s="98">
        <v>10</v>
      </c>
      <c r="C41" s="3">
        <f>'Start-Up Plan '!D64</f>
        <v>900</v>
      </c>
    </row>
    <row r="42" spans="1:7" x14ac:dyDescent="0.25">
      <c r="A42" s="13" t="s">
        <v>213</v>
      </c>
      <c r="B42" s="98">
        <v>10</v>
      </c>
      <c r="C42" s="3">
        <f>'Start-Up Plan '!D65</f>
        <v>1200</v>
      </c>
    </row>
    <row r="43" spans="1:7" x14ac:dyDescent="0.25">
      <c r="A43" s="13" t="s">
        <v>50</v>
      </c>
      <c r="B43" s="98">
        <v>5</v>
      </c>
      <c r="C43" s="3">
        <f>'Start-Up Plan '!D66</f>
        <v>500</v>
      </c>
    </row>
    <row r="44" spans="1:7" x14ac:dyDescent="0.25">
      <c r="A44" s="13" t="s">
        <v>51</v>
      </c>
      <c r="B44" s="98">
        <v>4</v>
      </c>
      <c r="C44" s="3">
        <f>'Start-Up Plan '!D67</f>
        <v>9000</v>
      </c>
      <c r="G44" s="15">
        <v>12000</v>
      </c>
    </row>
    <row r="45" spans="1:7" x14ac:dyDescent="0.25">
      <c r="A45" s="13" t="s">
        <v>52</v>
      </c>
      <c r="B45" s="98">
        <v>10</v>
      </c>
      <c r="C45" s="3">
        <f>'Start-Up Plan '!D68</f>
        <v>400</v>
      </c>
    </row>
    <row r="46" spans="1:7" x14ac:dyDescent="0.25">
      <c r="A46" s="13" t="s">
        <v>53</v>
      </c>
      <c r="B46" s="98">
        <v>10</v>
      </c>
      <c r="C46" s="3">
        <f>'Start-Up Plan '!D69</f>
        <v>750</v>
      </c>
    </row>
    <row r="47" spans="1:7" x14ac:dyDescent="0.25">
      <c r="A47" s="13" t="s">
        <v>54</v>
      </c>
      <c r="B47" s="98">
        <v>2</v>
      </c>
      <c r="C47" s="3">
        <f>'Start-Up Plan '!D70</f>
        <v>16000</v>
      </c>
      <c r="D47" s="15">
        <v>0</v>
      </c>
      <c r="E47" s="15">
        <v>16000</v>
      </c>
      <c r="G47" s="15">
        <v>16000</v>
      </c>
    </row>
    <row r="48" spans="1:7" x14ac:dyDescent="0.25">
      <c r="A48" s="13" t="s">
        <v>55</v>
      </c>
      <c r="B48" s="98">
        <v>1</v>
      </c>
      <c r="C48" s="3">
        <f>'Start-Up Plan '!D71</f>
        <v>200</v>
      </c>
      <c r="D48" s="15">
        <v>500</v>
      </c>
      <c r="E48" s="15">
        <v>500</v>
      </c>
      <c r="F48" s="15">
        <v>500</v>
      </c>
      <c r="G48" s="15">
        <v>500</v>
      </c>
    </row>
    <row r="49" spans="1:7" x14ac:dyDescent="0.25">
      <c r="A49" s="13" t="s">
        <v>56</v>
      </c>
      <c r="B49" s="98">
        <v>1</v>
      </c>
      <c r="C49" s="3">
        <f>'Start-Up Plan '!D72</f>
        <v>450</v>
      </c>
      <c r="D49" s="15">
        <v>1500</v>
      </c>
      <c r="E49" s="15">
        <v>1500</v>
      </c>
      <c r="F49" s="15">
        <v>2000</v>
      </c>
      <c r="G49" s="15">
        <v>1500</v>
      </c>
    </row>
    <row r="50" spans="1:7" x14ac:dyDescent="0.25">
      <c r="A50" s="13" t="s">
        <v>216</v>
      </c>
      <c r="B50" s="98">
        <v>10</v>
      </c>
      <c r="C50" s="3">
        <f>'Start-Up Plan '!D73</f>
        <v>15000</v>
      </c>
    </row>
    <row r="51" spans="1:7" x14ac:dyDescent="0.25">
      <c r="A51" s="13" t="s">
        <v>214</v>
      </c>
      <c r="B51" s="98">
        <v>4</v>
      </c>
      <c r="C51" s="3">
        <f>'Start-Up Plan '!D74</f>
        <v>6500</v>
      </c>
      <c r="G51" s="15">
        <v>15000</v>
      </c>
    </row>
    <row r="52" spans="1:7" x14ac:dyDescent="0.25">
      <c r="A52" s="13" t="s">
        <v>58</v>
      </c>
      <c r="B52" s="98">
        <v>5</v>
      </c>
      <c r="C52" s="3">
        <f>'Start-Up Plan '!D75</f>
        <v>1250</v>
      </c>
    </row>
    <row r="53" spans="1:7" x14ac:dyDescent="0.25">
      <c r="A53" s="13" t="s">
        <v>59</v>
      </c>
      <c r="B53" s="98">
        <v>10</v>
      </c>
      <c r="C53" s="3">
        <f>'Start-Up Plan '!D76</f>
        <v>3250</v>
      </c>
    </row>
    <row r="54" spans="1:7" x14ac:dyDescent="0.25">
      <c r="A54" s="13" t="s">
        <v>60</v>
      </c>
      <c r="B54" s="98">
        <v>10</v>
      </c>
      <c r="C54" s="3">
        <f>'Start-Up Plan '!D77</f>
        <v>60000</v>
      </c>
    </row>
    <row r="55" spans="1:7" x14ac:dyDescent="0.25">
      <c r="A55" s="13" t="s">
        <v>61</v>
      </c>
      <c r="B55" s="98">
        <v>2</v>
      </c>
      <c r="C55" s="3">
        <f>'Start-Up Plan '!D78</f>
        <v>1700</v>
      </c>
      <c r="F55" s="15">
        <v>1700</v>
      </c>
    </row>
    <row r="56" spans="1:7" x14ac:dyDescent="0.25">
      <c r="A56" s="13" t="s">
        <v>62</v>
      </c>
      <c r="B56" s="98">
        <v>2</v>
      </c>
      <c r="C56" s="3">
        <f>'Start-Up Plan '!D79</f>
        <v>3750</v>
      </c>
      <c r="E56" s="15">
        <v>3750</v>
      </c>
      <c r="G56" s="15">
        <v>5000</v>
      </c>
    </row>
    <row r="57" spans="1:7" x14ac:dyDescent="0.25">
      <c r="A57" s="13" t="s">
        <v>63</v>
      </c>
      <c r="B57" s="98">
        <v>2</v>
      </c>
      <c r="C57" s="3">
        <f>'Start-Up Plan '!D80</f>
        <v>600</v>
      </c>
      <c r="E57" s="15">
        <v>1000</v>
      </c>
      <c r="G57" s="15">
        <v>1000</v>
      </c>
    </row>
    <row r="58" spans="1:7" x14ac:dyDescent="0.25">
      <c r="A58" s="13" t="s">
        <v>64</v>
      </c>
      <c r="B58" s="98">
        <v>5</v>
      </c>
      <c r="C58" s="3">
        <f>'Start-Up Plan '!D81</f>
        <v>3500</v>
      </c>
    </row>
    <row r="59" spans="1:7" x14ac:dyDescent="0.25">
      <c r="A59" s="13" t="s">
        <v>65</v>
      </c>
      <c r="B59" s="98">
        <v>4</v>
      </c>
      <c r="C59" s="3">
        <f>'Start-Up Plan '!D82</f>
        <v>1600</v>
      </c>
      <c r="E59" s="15">
        <v>1600</v>
      </c>
      <c r="G59" s="15">
        <v>1600</v>
      </c>
    </row>
    <row r="60" spans="1:7" x14ac:dyDescent="0.25">
      <c r="A60" s="13" t="s">
        <v>25</v>
      </c>
      <c r="B60" s="98">
        <v>5</v>
      </c>
      <c r="C60" s="3">
        <f>'Start-Up Plan '!D83</f>
        <v>2000</v>
      </c>
      <c r="E60" s="15">
        <v>2000</v>
      </c>
    </row>
    <row r="61" spans="1:7" x14ac:dyDescent="0.25">
      <c r="A61" s="13" t="s">
        <v>66</v>
      </c>
      <c r="B61" s="98">
        <v>5</v>
      </c>
      <c r="C61" s="3">
        <f>'Start-Up Plan '!D84</f>
        <v>2000</v>
      </c>
    </row>
    <row r="62" spans="1:7" x14ac:dyDescent="0.25">
      <c r="A62" s="13" t="s">
        <v>67</v>
      </c>
      <c r="B62" s="98">
        <v>3</v>
      </c>
      <c r="C62" s="3">
        <f>'Start-Up Plan '!D85</f>
        <v>15600</v>
      </c>
      <c r="F62" s="15">
        <v>20000</v>
      </c>
      <c r="G62" s="15">
        <v>0</v>
      </c>
    </row>
    <row r="63" spans="1:7" x14ac:dyDescent="0.25">
      <c r="A63" s="13" t="s">
        <v>68</v>
      </c>
      <c r="B63" s="98">
        <v>8</v>
      </c>
      <c r="C63" s="3">
        <f>'Start-Up Plan '!D88</f>
        <v>105000</v>
      </c>
      <c r="E63" s="15">
        <v>105000</v>
      </c>
    </row>
    <row r="65" spans="1:7" s="61" customFormat="1" x14ac:dyDescent="0.25">
      <c r="A65" s="61" t="s">
        <v>217</v>
      </c>
      <c r="C65" s="18">
        <f>SUM(C3:C64)</f>
        <v>2105250</v>
      </c>
      <c r="D65" s="18">
        <f>SUM(D3:D64)</f>
        <v>3800</v>
      </c>
      <c r="E65" s="18">
        <f>SUM(E3:E64)</f>
        <v>359550</v>
      </c>
      <c r="F65" s="18">
        <f>SUM(F3:F64)</f>
        <v>376200</v>
      </c>
      <c r="G65" s="18">
        <f>SUM(G3:G64)</f>
        <v>188300</v>
      </c>
    </row>
    <row r="67" spans="1:7" x14ac:dyDescent="0.25">
      <c r="A67" s="99" t="s">
        <v>219</v>
      </c>
    </row>
    <row r="68" spans="1:7" ht="16.5" thickBot="1" x14ac:dyDescent="0.3">
      <c r="C68" s="100">
        <v>2021</v>
      </c>
      <c r="D68" s="100">
        <v>2021</v>
      </c>
      <c r="E68" s="100">
        <v>2021</v>
      </c>
      <c r="F68" s="100">
        <v>2021</v>
      </c>
      <c r="G68" s="100">
        <v>2021</v>
      </c>
    </row>
    <row r="69" spans="1:7" x14ac:dyDescent="0.25">
      <c r="A69" s="13" t="s">
        <v>9</v>
      </c>
      <c r="C69" s="3">
        <f>$C3/$B3</f>
        <v>43750</v>
      </c>
      <c r="D69" s="3">
        <f>$C3/$B3</f>
        <v>43750</v>
      </c>
      <c r="E69" s="3">
        <f>$C3/$B3</f>
        <v>43750</v>
      </c>
      <c r="F69" s="3">
        <f>$C3/$B3</f>
        <v>43750</v>
      </c>
      <c r="G69" s="3">
        <f>$C3/$B3</f>
        <v>43750</v>
      </c>
    </row>
    <row r="70" spans="1:7" x14ac:dyDescent="0.25">
      <c r="A70" s="13" t="s">
        <v>10</v>
      </c>
      <c r="C70" s="3">
        <f t="shared" ref="C70:G129" si="0">$C4/$B4</f>
        <v>3333.3333333333335</v>
      </c>
      <c r="D70" s="3">
        <f t="shared" si="0"/>
        <v>3333.3333333333335</v>
      </c>
      <c r="E70" s="3">
        <f t="shared" si="0"/>
        <v>3333.3333333333335</v>
      </c>
      <c r="F70" s="3">
        <f t="shared" si="0"/>
        <v>3333.3333333333335</v>
      </c>
      <c r="G70" s="3">
        <f t="shared" si="0"/>
        <v>3333.3333333333335</v>
      </c>
    </row>
    <row r="71" spans="1:7" x14ac:dyDescent="0.25">
      <c r="A71" s="13" t="s">
        <v>218</v>
      </c>
      <c r="C71" s="3">
        <f t="shared" si="0"/>
        <v>0</v>
      </c>
      <c r="D71" s="3">
        <f t="shared" si="0"/>
        <v>0</v>
      </c>
      <c r="E71" s="3">
        <f>$E$5/$B$5</f>
        <v>12500</v>
      </c>
      <c r="F71" s="3">
        <f>$E$5/$B$5</f>
        <v>12500</v>
      </c>
      <c r="G71" s="3">
        <f>$E$5/$B$5</f>
        <v>12500</v>
      </c>
    </row>
    <row r="72" spans="1:7" x14ac:dyDescent="0.25">
      <c r="A72" s="13" t="s">
        <v>14</v>
      </c>
      <c r="C72" s="3">
        <f t="shared" si="0"/>
        <v>26000</v>
      </c>
      <c r="D72" s="3">
        <f t="shared" si="0"/>
        <v>26000</v>
      </c>
      <c r="E72" s="3">
        <f t="shared" ref="E72:G73" si="1">$C6/$B6+$E6/$B6</f>
        <v>28000</v>
      </c>
      <c r="F72" s="3">
        <f t="shared" si="1"/>
        <v>28000</v>
      </c>
      <c r="G72" s="3">
        <f t="shared" si="1"/>
        <v>28000</v>
      </c>
    </row>
    <row r="73" spans="1:7" x14ac:dyDescent="0.25">
      <c r="A73" s="13" t="s">
        <v>15</v>
      </c>
      <c r="C73" s="3">
        <f t="shared" si="0"/>
        <v>18000</v>
      </c>
      <c r="D73" s="3">
        <f t="shared" si="0"/>
        <v>18000</v>
      </c>
      <c r="E73" s="3">
        <f t="shared" si="1"/>
        <v>19000</v>
      </c>
      <c r="F73" s="3">
        <f t="shared" si="1"/>
        <v>19000</v>
      </c>
      <c r="G73" s="3">
        <f t="shared" si="1"/>
        <v>19000</v>
      </c>
    </row>
    <row r="74" spans="1:7" x14ac:dyDescent="0.25">
      <c r="A74" s="13" t="s">
        <v>16</v>
      </c>
      <c r="C74" s="3">
        <f t="shared" si="0"/>
        <v>10000</v>
      </c>
      <c r="D74" s="3">
        <f t="shared" si="0"/>
        <v>10000</v>
      </c>
      <c r="E74" s="3">
        <f t="shared" si="0"/>
        <v>10000</v>
      </c>
      <c r="F74" s="3">
        <f t="shared" si="0"/>
        <v>10000</v>
      </c>
      <c r="G74" s="3">
        <f t="shared" si="0"/>
        <v>10000</v>
      </c>
    </row>
    <row r="75" spans="1:7" x14ac:dyDescent="0.25">
      <c r="A75" s="13" t="s">
        <v>212</v>
      </c>
      <c r="C75" s="3">
        <f t="shared" si="0"/>
        <v>5000</v>
      </c>
      <c r="D75" s="3">
        <f t="shared" si="0"/>
        <v>5000</v>
      </c>
      <c r="E75" s="3">
        <f t="shared" si="0"/>
        <v>5000</v>
      </c>
      <c r="F75" s="3">
        <f t="shared" si="0"/>
        <v>5000</v>
      </c>
      <c r="G75" s="3">
        <f t="shared" si="0"/>
        <v>5000</v>
      </c>
    </row>
    <row r="76" spans="1:7" x14ac:dyDescent="0.25">
      <c r="A76" s="13" t="s">
        <v>18</v>
      </c>
      <c r="C76" s="3">
        <f t="shared" si="0"/>
        <v>2000</v>
      </c>
      <c r="D76" s="3">
        <f t="shared" si="0"/>
        <v>2000</v>
      </c>
      <c r="E76" s="3">
        <f t="shared" si="0"/>
        <v>2000</v>
      </c>
      <c r="F76" s="3">
        <f t="shared" si="0"/>
        <v>2000</v>
      </c>
      <c r="G76" s="3">
        <f t="shared" si="0"/>
        <v>2000</v>
      </c>
    </row>
    <row r="77" spans="1:7" x14ac:dyDescent="0.25">
      <c r="A77" s="13" t="s">
        <v>19</v>
      </c>
      <c r="C77" s="3">
        <f t="shared" si="0"/>
        <v>6000</v>
      </c>
      <c r="D77" s="3">
        <f t="shared" si="0"/>
        <v>6000</v>
      </c>
      <c r="E77" s="3">
        <f t="shared" si="0"/>
        <v>6000</v>
      </c>
      <c r="F77" s="3">
        <f t="shared" si="0"/>
        <v>6000</v>
      </c>
      <c r="G77" s="3">
        <f t="shared" si="0"/>
        <v>6000</v>
      </c>
    </row>
    <row r="78" spans="1:7" x14ac:dyDescent="0.25">
      <c r="A78" s="13" t="s">
        <v>20</v>
      </c>
      <c r="C78" s="3">
        <f t="shared" si="0"/>
        <v>10000</v>
      </c>
      <c r="D78" s="3">
        <f t="shared" si="0"/>
        <v>10000</v>
      </c>
      <c r="E78" s="3">
        <f t="shared" si="0"/>
        <v>10000</v>
      </c>
      <c r="F78" s="3">
        <f t="shared" si="0"/>
        <v>10000</v>
      </c>
      <c r="G78" s="3">
        <f t="shared" si="0"/>
        <v>10000</v>
      </c>
    </row>
    <row r="79" spans="1:7" x14ac:dyDescent="0.25">
      <c r="A79" s="13" t="s">
        <v>21</v>
      </c>
      <c r="C79" s="3">
        <f t="shared" si="0"/>
        <v>20000</v>
      </c>
      <c r="D79" s="3">
        <f t="shared" si="0"/>
        <v>20000</v>
      </c>
      <c r="E79" s="3">
        <f>$C13/$B13</f>
        <v>20000</v>
      </c>
      <c r="F79" s="3">
        <f t="shared" si="0"/>
        <v>20000</v>
      </c>
      <c r="G79" s="3">
        <f t="shared" si="0"/>
        <v>20000</v>
      </c>
    </row>
    <row r="80" spans="1:7" x14ac:dyDescent="0.25">
      <c r="A80" s="13" t="s">
        <v>22</v>
      </c>
      <c r="C80" s="3">
        <f t="shared" si="0"/>
        <v>1600</v>
      </c>
      <c r="D80" s="3">
        <f t="shared" si="0"/>
        <v>1600</v>
      </c>
      <c r="E80" s="3">
        <f t="shared" ref="E80:F82" si="2">$E14/$B14</f>
        <v>1600</v>
      </c>
      <c r="F80" s="3">
        <f t="shared" si="2"/>
        <v>1600</v>
      </c>
      <c r="G80" s="3">
        <f>$G$14/$B$14</f>
        <v>1600</v>
      </c>
    </row>
    <row r="81" spans="1:7" x14ac:dyDescent="0.25">
      <c r="A81" s="13" t="s">
        <v>23</v>
      </c>
      <c r="C81" s="3">
        <f t="shared" si="0"/>
        <v>2500</v>
      </c>
      <c r="D81" s="3">
        <f t="shared" si="0"/>
        <v>2500</v>
      </c>
      <c r="E81" s="3">
        <f t="shared" si="2"/>
        <v>2500</v>
      </c>
      <c r="F81" s="3">
        <f t="shared" si="2"/>
        <v>2500</v>
      </c>
      <c r="G81" s="3">
        <f>$G$15/$B$15</f>
        <v>2500</v>
      </c>
    </row>
    <row r="82" spans="1:7" x14ac:dyDescent="0.25">
      <c r="A82" s="13" t="s">
        <v>24</v>
      </c>
      <c r="C82" s="3">
        <f t="shared" si="0"/>
        <v>6250</v>
      </c>
      <c r="D82" s="3">
        <f t="shared" si="0"/>
        <v>6250</v>
      </c>
      <c r="E82" s="3">
        <f t="shared" si="2"/>
        <v>6250</v>
      </c>
      <c r="F82" s="3">
        <f t="shared" si="2"/>
        <v>6250</v>
      </c>
      <c r="G82" s="3">
        <f>$G$16/$B$16</f>
        <v>7500</v>
      </c>
    </row>
    <row r="83" spans="1:7" x14ac:dyDescent="0.25">
      <c r="A83" s="13" t="s">
        <v>25</v>
      </c>
      <c r="C83" s="3">
        <f t="shared" si="0"/>
        <v>450</v>
      </c>
      <c r="D83" s="3">
        <f t="shared" si="0"/>
        <v>450</v>
      </c>
      <c r="E83" s="3">
        <f t="shared" si="0"/>
        <v>450</v>
      </c>
      <c r="F83" s="3">
        <f t="shared" si="0"/>
        <v>450</v>
      </c>
      <c r="G83" s="3">
        <f t="shared" si="0"/>
        <v>450</v>
      </c>
    </row>
    <row r="84" spans="1:7" x14ac:dyDescent="0.25">
      <c r="A84" s="13" t="s">
        <v>26</v>
      </c>
      <c r="C84" s="3">
        <f t="shared" si="0"/>
        <v>450</v>
      </c>
      <c r="D84" s="3">
        <f t="shared" si="0"/>
        <v>450</v>
      </c>
      <c r="E84" s="3">
        <f t="shared" si="0"/>
        <v>450</v>
      </c>
      <c r="F84" s="3">
        <f t="shared" si="0"/>
        <v>450</v>
      </c>
      <c r="G84" s="3">
        <f t="shared" si="0"/>
        <v>450</v>
      </c>
    </row>
    <row r="85" spans="1:7" x14ac:dyDescent="0.25">
      <c r="A85" s="13" t="s">
        <v>27</v>
      </c>
      <c r="C85" s="3">
        <f t="shared" si="0"/>
        <v>1600</v>
      </c>
      <c r="D85" s="3">
        <f t="shared" si="0"/>
        <v>1600</v>
      </c>
      <c r="E85" s="3">
        <f t="shared" si="0"/>
        <v>1600</v>
      </c>
      <c r="F85" s="3">
        <f t="shared" si="0"/>
        <v>1600</v>
      </c>
      <c r="G85" s="3">
        <f t="shared" si="0"/>
        <v>1600</v>
      </c>
    </row>
    <row r="86" spans="1:7" x14ac:dyDescent="0.25">
      <c r="A86" s="13" t="s">
        <v>28</v>
      </c>
      <c r="C86" s="3">
        <f t="shared" si="0"/>
        <v>1000</v>
      </c>
      <c r="D86" s="3">
        <f t="shared" si="0"/>
        <v>1000</v>
      </c>
      <c r="E86" s="3">
        <f t="shared" si="0"/>
        <v>1000</v>
      </c>
      <c r="F86" s="3">
        <f t="shared" si="0"/>
        <v>1000</v>
      </c>
      <c r="G86" s="3">
        <f t="shared" si="0"/>
        <v>1000</v>
      </c>
    </row>
    <row r="87" spans="1:7" x14ac:dyDescent="0.25">
      <c r="A87" s="13" t="s">
        <v>30</v>
      </c>
      <c r="C87" s="3">
        <f>C21/$B$21</f>
        <v>400</v>
      </c>
      <c r="D87" s="3">
        <f>C87</f>
        <v>400</v>
      </c>
      <c r="E87" s="3">
        <f>E21/$B$21</f>
        <v>500</v>
      </c>
      <c r="F87" s="3">
        <f>E87</f>
        <v>500</v>
      </c>
      <c r="G87" s="3">
        <f>G21/$B$21</f>
        <v>750</v>
      </c>
    </row>
    <row r="88" spans="1:7" x14ac:dyDescent="0.25">
      <c r="A88" s="13" t="s">
        <v>31</v>
      </c>
      <c r="C88" s="3">
        <f>C22/$B$22</f>
        <v>700</v>
      </c>
      <c r="D88" s="3">
        <f>D22/$B$22</f>
        <v>800</v>
      </c>
      <c r="E88" s="3">
        <f>E22/$B$22</f>
        <v>1500</v>
      </c>
      <c r="F88" s="3">
        <f>F22/$B$22</f>
        <v>1000</v>
      </c>
      <c r="G88" s="3">
        <f>G22/$B$22</f>
        <v>2000</v>
      </c>
    </row>
    <row r="89" spans="1:7" x14ac:dyDescent="0.25">
      <c r="A89" s="13" t="s">
        <v>32</v>
      </c>
      <c r="C89" s="3">
        <f>C23/$B$23</f>
        <v>800</v>
      </c>
      <c r="D89" s="3">
        <f>D23/$B$23</f>
        <v>1000</v>
      </c>
      <c r="E89" s="3">
        <f>E23/$B$23</f>
        <v>1000</v>
      </c>
      <c r="F89" s="3">
        <f>F23/$B$23</f>
        <v>1000</v>
      </c>
      <c r="G89" s="3">
        <f>G23/$B$23</f>
        <v>1000</v>
      </c>
    </row>
    <row r="90" spans="1:7" x14ac:dyDescent="0.25">
      <c r="A90" s="13" t="s">
        <v>33</v>
      </c>
      <c r="C90" s="3">
        <f t="shared" si="0"/>
        <v>25000</v>
      </c>
      <c r="D90" s="3">
        <f t="shared" si="0"/>
        <v>25000</v>
      </c>
      <c r="E90" s="3">
        <f>$C24/$B24</f>
        <v>25000</v>
      </c>
      <c r="F90" s="3">
        <f>$C$24/$B$24+$F$24/$B$24</f>
        <v>68750</v>
      </c>
      <c r="G90" s="3">
        <f>$C$24/$B$24+$F$24/$B$24</f>
        <v>68750</v>
      </c>
    </row>
    <row r="91" spans="1:7" x14ac:dyDescent="0.25">
      <c r="A91" s="13" t="s">
        <v>7</v>
      </c>
      <c r="C91" s="3">
        <f t="shared" si="0"/>
        <v>22500</v>
      </c>
      <c r="D91" s="3">
        <f t="shared" si="0"/>
        <v>22500</v>
      </c>
      <c r="E91" s="3">
        <f>E25/B25</f>
        <v>30000</v>
      </c>
      <c r="F91" s="3">
        <f t="shared" si="0"/>
        <v>22500</v>
      </c>
      <c r="G91" s="3">
        <f>G25/B25</f>
        <v>45000</v>
      </c>
    </row>
    <row r="92" spans="1:7" x14ac:dyDescent="0.25">
      <c r="A92" s="13" t="s">
        <v>34</v>
      </c>
      <c r="C92" s="3">
        <f t="shared" si="0"/>
        <v>3750</v>
      </c>
      <c r="D92" s="3">
        <f t="shared" si="0"/>
        <v>3750</v>
      </c>
      <c r="E92" s="3">
        <f t="shared" si="0"/>
        <v>3750</v>
      </c>
      <c r="F92" s="3">
        <f t="shared" si="0"/>
        <v>3750</v>
      </c>
      <c r="G92" s="3">
        <f t="shared" si="0"/>
        <v>3750</v>
      </c>
    </row>
    <row r="93" spans="1:7" x14ac:dyDescent="0.25">
      <c r="A93" s="13" t="s">
        <v>35</v>
      </c>
      <c r="C93" s="3">
        <f t="shared" si="0"/>
        <v>13750</v>
      </c>
      <c r="D93" s="3">
        <f t="shared" si="0"/>
        <v>13750</v>
      </c>
      <c r="E93" s="3">
        <f t="shared" si="0"/>
        <v>13750</v>
      </c>
      <c r="F93" s="3">
        <f t="shared" si="0"/>
        <v>13750</v>
      </c>
      <c r="G93" s="3">
        <f t="shared" si="0"/>
        <v>13750</v>
      </c>
    </row>
    <row r="94" spans="1:7" x14ac:dyDescent="0.25">
      <c r="A94" s="13" t="s">
        <v>36</v>
      </c>
      <c r="C94" s="3">
        <f t="shared" si="0"/>
        <v>1000</v>
      </c>
      <c r="D94" s="3">
        <f t="shared" si="0"/>
        <v>1000</v>
      </c>
      <c r="E94" s="3">
        <f t="shared" si="0"/>
        <v>1000</v>
      </c>
      <c r="F94" s="3">
        <f t="shared" si="0"/>
        <v>1000</v>
      </c>
      <c r="G94" s="3">
        <f t="shared" si="0"/>
        <v>1000</v>
      </c>
    </row>
    <row r="95" spans="1:7" x14ac:dyDescent="0.25">
      <c r="A95" s="13" t="s">
        <v>37</v>
      </c>
      <c r="C95" s="3">
        <f t="shared" si="0"/>
        <v>2000</v>
      </c>
      <c r="D95" s="3">
        <f t="shared" si="0"/>
        <v>2000</v>
      </c>
      <c r="E95" s="3">
        <f t="shared" si="0"/>
        <v>2000</v>
      </c>
      <c r="F95" s="3">
        <f t="shared" si="0"/>
        <v>2000</v>
      </c>
      <c r="G95" s="3">
        <f t="shared" si="0"/>
        <v>2000</v>
      </c>
    </row>
    <row r="96" spans="1:7" x14ac:dyDescent="0.25">
      <c r="A96" s="13" t="s">
        <v>38</v>
      </c>
      <c r="C96" s="3">
        <f t="shared" si="0"/>
        <v>2800</v>
      </c>
      <c r="D96" s="3">
        <f t="shared" si="0"/>
        <v>2800</v>
      </c>
      <c r="E96" s="3">
        <f t="shared" si="0"/>
        <v>2800</v>
      </c>
      <c r="F96" s="3">
        <f t="shared" si="0"/>
        <v>2800</v>
      </c>
      <c r="G96" s="3">
        <f t="shared" si="0"/>
        <v>2800</v>
      </c>
    </row>
    <row r="97" spans="1:7" x14ac:dyDescent="0.25">
      <c r="A97" s="13" t="s">
        <v>39</v>
      </c>
      <c r="C97" s="3">
        <f t="shared" si="0"/>
        <v>1200</v>
      </c>
      <c r="D97" s="3">
        <f t="shared" si="0"/>
        <v>1200</v>
      </c>
      <c r="E97" s="3">
        <f t="shared" si="0"/>
        <v>1200</v>
      </c>
      <c r="F97" s="3">
        <f t="shared" si="0"/>
        <v>1200</v>
      </c>
      <c r="G97" s="3">
        <f t="shared" si="0"/>
        <v>1200</v>
      </c>
    </row>
    <row r="98" spans="1:7" x14ac:dyDescent="0.25">
      <c r="A98" s="13" t="s">
        <v>40</v>
      </c>
      <c r="C98" s="3">
        <f t="shared" si="0"/>
        <v>6250</v>
      </c>
      <c r="D98" s="3">
        <f t="shared" si="0"/>
        <v>6250</v>
      </c>
      <c r="E98" s="3">
        <f t="shared" si="0"/>
        <v>6250</v>
      </c>
      <c r="F98" s="3">
        <f t="shared" si="0"/>
        <v>6250</v>
      </c>
      <c r="G98" s="3">
        <f t="shared" si="0"/>
        <v>6250</v>
      </c>
    </row>
    <row r="99" spans="1:7" x14ac:dyDescent="0.25">
      <c r="A99" s="13" t="s">
        <v>41</v>
      </c>
      <c r="C99" s="3">
        <f t="shared" si="0"/>
        <v>10000</v>
      </c>
      <c r="D99" s="3">
        <f t="shared" si="0"/>
        <v>10000</v>
      </c>
      <c r="E99" s="3">
        <f t="shared" si="0"/>
        <v>10000</v>
      </c>
      <c r="F99" s="3">
        <f t="shared" si="0"/>
        <v>10000</v>
      </c>
      <c r="G99" s="3">
        <f t="shared" si="0"/>
        <v>10000</v>
      </c>
    </row>
    <row r="100" spans="1:7" x14ac:dyDescent="0.25">
      <c r="A100" s="20" t="s">
        <v>76</v>
      </c>
      <c r="C100" s="3">
        <f t="shared" si="0"/>
        <v>3125</v>
      </c>
      <c r="D100" s="3">
        <f t="shared" si="0"/>
        <v>3125</v>
      </c>
      <c r="E100" s="3">
        <f t="shared" si="0"/>
        <v>3125</v>
      </c>
      <c r="F100" s="3">
        <f t="shared" si="0"/>
        <v>3125</v>
      </c>
      <c r="G100" s="3">
        <f t="shared" si="0"/>
        <v>3125</v>
      </c>
    </row>
    <row r="101" spans="1:7" x14ac:dyDescent="0.25">
      <c r="A101" s="13" t="s">
        <v>42</v>
      </c>
      <c r="C101" s="3">
        <f t="shared" si="0"/>
        <v>4000</v>
      </c>
      <c r="D101" s="3">
        <f t="shared" si="0"/>
        <v>4000</v>
      </c>
      <c r="E101" s="3">
        <f>$E$35/$B$35</f>
        <v>5000</v>
      </c>
      <c r="F101" s="3">
        <f>$E$35/$B$35</f>
        <v>5000</v>
      </c>
      <c r="G101" s="3">
        <f>$G$35/$B$35</f>
        <v>7500</v>
      </c>
    </row>
    <row r="102" spans="1:7" x14ac:dyDescent="0.25">
      <c r="A102" s="13" t="s">
        <v>43</v>
      </c>
      <c r="C102" s="3">
        <f t="shared" si="0"/>
        <v>1100</v>
      </c>
      <c r="D102" s="3">
        <f t="shared" si="0"/>
        <v>1100</v>
      </c>
      <c r="E102" s="3">
        <f t="shared" si="0"/>
        <v>1100</v>
      </c>
      <c r="F102" s="3">
        <f t="shared" si="0"/>
        <v>1100</v>
      </c>
      <c r="G102" s="3">
        <f t="shared" si="0"/>
        <v>1100</v>
      </c>
    </row>
    <row r="103" spans="1:7" x14ac:dyDescent="0.25">
      <c r="A103" s="13" t="s">
        <v>44</v>
      </c>
      <c r="C103" s="3">
        <f t="shared" si="0"/>
        <v>600</v>
      </c>
      <c r="D103" s="3">
        <f t="shared" si="0"/>
        <v>600</v>
      </c>
      <c r="E103" s="3">
        <f t="shared" si="0"/>
        <v>600</v>
      </c>
      <c r="F103" s="3">
        <f t="shared" si="0"/>
        <v>600</v>
      </c>
      <c r="G103" s="3">
        <f t="shared" si="0"/>
        <v>600</v>
      </c>
    </row>
    <row r="104" spans="1:7" x14ac:dyDescent="0.25">
      <c r="A104" s="13" t="s">
        <v>45</v>
      </c>
      <c r="C104" s="3">
        <f t="shared" si="0"/>
        <v>1250</v>
      </c>
      <c r="D104" s="3">
        <f t="shared" si="0"/>
        <v>1250</v>
      </c>
      <c r="E104" s="3">
        <f t="shared" si="0"/>
        <v>1250</v>
      </c>
      <c r="F104" s="3">
        <f t="shared" si="0"/>
        <v>1250</v>
      </c>
      <c r="G104" s="3">
        <f t="shared" si="0"/>
        <v>1250</v>
      </c>
    </row>
    <row r="105" spans="1:7" x14ac:dyDescent="0.25">
      <c r="A105" s="13" t="s">
        <v>46</v>
      </c>
      <c r="C105" s="3">
        <f t="shared" si="0"/>
        <v>1500</v>
      </c>
      <c r="D105" s="3">
        <f t="shared" si="0"/>
        <v>1500</v>
      </c>
      <c r="E105" s="3">
        <f>$E$39/$B$39</f>
        <v>2000</v>
      </c>
      <c r="F105" s="3">
        <f>$E$39/$B$39</f>
        <v>2000</v>
      </c>
      <c r="G105" s="3">
        <f>$G$39/$B$39</f>
        <v>1500</v>
      </c>
    </row>
    <row r="106" spans="1:7" x14ac:dyDescent="0.25">
      <c r="A106" s="13" t="s">
        <v>47</v>
      </c>
      <c r="C106" s="3">
        <f t="shared" si="0"/>
        <v>90</v>
      </c>
      <c r="D106" s="3">
        <f t="shared" si="0"/>
        <v>90</v>
      </c>
      <c r="E106" s="3">
        <f t="shared" si="0"/>
        <v>90</v>
      </c>
      <c r="F106" s="3">
        <f t="shared" si="0"/>
        <v>90</v>
      </c>
      <c r="G106" s="3">
        <f t="shared" si="0"/>
        <v>90</v>
      </c>
    </row>
    <row r="107" spans="1:7" x14ac:dyDescent="0.25">
      <c r="A107" s="13" t="s">
        <v>48</v>
      </c>
      <c r="C107" s="3">
        <f t="shared" si="0"/>
        <v>90</v>
      </c>
      <c r="D107" s="3">
        <f t="shared" si="0"/>
        <v>90</v>
      </c>
      <c r="E107" s="3">
        <f t="shared" si="0"/>
        <v>90</v>
      </c>
      <c r="F107" s="3">
        <f t="shared" si="0"/>
        <v>90</v>
      </c>
      <c r="G107" s="3">
        <f t="shared" si="0"/>
        <v>90</v>
      </c>
    </row>
    <row r="108" spans="1:7" x14ac:dyDescent="0.25">
      <c r="A108" s="13" t="s">
        <v>213</v>
      </c>
      <c r="C108" s="3">
        <f t="shared" si="0"/>
        <v>120</v>
      </c>
      <c r="D108" s="3">
        <f t="shared" si="0"/>
        <v>120</v>
      </c>
      <c r="E108" s="3">
        <f t="shared" si="0"/>
        <v>120</v>
      </c>
      <c r="F108" s="3">
        <f t="shared" si="0"/>
        <v>120</v>
      </c>
      <c r="G108" s="3">
        <f t="shared" si="0"/>
        <v>120</v>
      </c>
    </row>
    <row r="109" spans="1:7" x14ac:dyDescent="0.25">
      <c r="A109" s="13" t="s">
        <v>50</v>
      </c>
      <c r="C109" s="3">
        <f t="shared" si="0"/>
        <v>100</v>
      </c>
      <c r="D109" s="3">
        <f t="shared" si="0"/>
        <v>100</v>
      </c>
      <c r="E109" s="3">
        <f t="shared" si="0"/>
        <v>100</v>
      </c>
      <c r="F109" s="3">
        <f t="shared" si="0"/>
        <v>100</v>
      </c>
      <c r="G109" s="3">
        <f t="shared" si="0"/>
        <v>100</v>
      </c>
    </row>
    <row r="110" spans="1:7" x14ac:dyDescent="0.25">
      <c r="A110" s="13" t="s">
        <v>51</v>
      </c>
      <c r="C110" s="3">
        <f t="shared" si="0"/>
        <v>2250</v>
      </c>
      <c r="D110" s="3">
        <f t="shared" si="0"/>
        <v>2250</v>
      </c>
      <c r="E110" s="3">
        <f t="shared" si="0"/>
        <v>2250</v>
      </c>
      <c r="F110" s="3">
        <f t="shared" si="0"/>
        <v>2250</v>
      </c>
      <c r="G110" s="3">
        <f>$G$44/$B$44</f>
        <v>3000</v>
      </c>
    </row>
    <row r="111" spans="1:7" x14ac:dyDescent="0.25">
      <c r="A111" s="13" t="s">
        <v>52</v>
      </c>
      <c r="C111" s="3">
        <f t="shared" si="0"/>
        <v>40</v>
      </c>
      <c r="D111" s="3">
        <f t="shared" si="0"/>
        <v>40</v>
      </c>
      <c r="E111" s="3">
        <f t="shared" si="0"/>
        <v>40</v>
      </c>
      <c r="F111" s="3">
        <f t="shared" si="0"/>
        <v>40</v>
      </c>
      <c r="G111" s="3">
        <f t="shared" si="0"/>
        <v>40</v>
      </c>
    </row>
    <row r="112" spans="1:7" x14ac:dyDescent="0.25">
      <c r="A112" s="13" t="s">
        <v>53</v>
      </c>
      <c r="C112" s="3">
        <f t="shared" si="0"/>
        <v>75</v>
      </c>
      <c r="D112" s="3">
        <f t="shared" si="0"/>
        <v>75</v>
      </c>
      <c r="E112" s="3">
        <f t="shared" si="0"/>
        <v>75</v>
      </c>
      <c r="F112" s="3">
        <f t="shared" si="0"/>
        <v>75</v>
      </c>
      <c r="G112" s="3">
        <f t="shared" si="0"/>
        <v>75</v>
      </c>
    </row>
    <row r="113" spans="1:9" x14ac:dyDescent="0.25">
      <c r="A113" s="13" t="s">
        <v>54</v>
      </c>
      <c r="C113" s="3">
        <f t="shared" si="0"/>
        <v>8000</v>
      </c>
      <c r="D113" s="3">
        <f t="shared" si="0"/>
        <v>8000</v>
      </c>
      <c r="E113" s="3">
        <f>$E$47/$B$47</f>
        <v>8000</v>
      </c>
      <c r="F113" s="3">
        <f>$E$47/$B$47</f>
        <v>8000</v>
      </c>
      <c r="G113" s="3">
        <f>G47/B47</f>
        <v>8000</v>
      </c>
    </row>
    <row r="114" spans="1:9" x14ac:dyDescent="0.25">
      <c r="A114" s="13" t="s">
        <v>55</v>
      </c>
      <c r="C114" s="3">
        <f>C48/$B$48</f>
        <v>200</v>
      </c>
      <c r="D114" s="3">
        <f>D48/$B$48</f>
        <v>500</v>
      </c>
      <c r="E114" s="3">
        <f>E48/$B$48</f>
        <v>500</v>
      </c>
      <c r="F114" s="3">
        <f>F48/$B$48</f>
        <v>500</v>
      </c>
      <c r="G114" s="3">
        <f>G48/$B$48</f>
        <v>500</v>
      </c>
    </row>
    <row r="115" spans="1:9" x14ac:dyDescent="0.25">
      <c r="A115" s="13" t="s">
        <v>56</v>
      </c>
      <c r="C115" s="3">
        <f>C49/$B$49</f>
        <v>450</v>
      </c>
      <c r="D115" s="3">
        <f>D49/$B$49</f>
        <v>1500</v>
      </c>
      <c r="E115" s="3">
        <f>E49/$B$49</f>
        <v>1500</v>
      </c>
      <c r="F115" s="3">
        <f>F49/$B$49</f>
        <v>2000</v>
      </c>
      <c r="G115" s="3">
        <f>G49/$B$49</f>
        <v>1500</v>
      </c>
    </row>
    <row r="116" spans="1:9" x14ac:dyDescent="0.25">
      <c r="A116" s="13" t="s">
        <v>216</v>
      </c>
      <c r="C116" s="3">
        <f t="shared" si="0"/>
        <v>1500</v>
      </c>
      <c r="D116" s="3">
        <f t="shared" si="0"/>
        <v>1500</v>
      </c>
      <c r="E116" s="3">
        <f t="shared" si="0"/>
        <v>1500</v>
      </c>
      <c r="F116" s="3">
        <f t="shared" si="0"/>
        <v>1500</v>
      </c>
      <c r="G116" s="3">
        <f t="shared" si="0"/>
        <v>1500</v>
      </c>
    </row>
    <row r="117" spans="1:9" x14ac:dyDescent="0.25">
      <c r="A117" s="13" t="s">
        <v>214</v>
      </c>
      <c r="C117" s="3">
        <f t="shared" si="0"/>
        <v>1625</v>
      </c>
      <c r="D117" s="3">
        <f t="shared" si="0"/>
        <v>1625</v>
      </c>
      <c r="E117" s="3">
        <f t="shared" si="0"/>
        <v>1625</v>
      </c>
      <c r="F117" s="3">
        <f t="shared" si="0"/>
        <v>1625</v>
      </c>
      <c r="G117" s="3">
        <f>G51/B51</f>
        <v>3750</v>
      </c>
    </row>
    <row r="118" spans="1:9" x14ac:dyDescent="0.25">
      <c r="A118" s="13" t="s">
        <v>58</v>
      </c>
      <c r="C118" s="3">
        <f t="shared" si="0"/>
        <v>250</v>
      </c>
      <c r="D118" s="3">
        <f t="shared" si="0"/>
        <v>250</v>
      </c>
      <c r="E118" s="3">
        <f t="shared" si="0"/>
        <v>250</v>
      </c>
      <c r="F118" s="3">
        <f t="shared" si="0"/>
        <v>250</v>
      </c>
      <c r="G118" s="3">
        <f t="shared" ref="D118:G129" si="3">$C52/$B52</f>
        <v>250</v>
      </c>
    </row>
    <row r="119" spans="1:9" x14ac:dyDescent="0.25">
      <c r="A119" s="13" t="s">
        <v>59</v>
      </c>
      <c r="C119" s="3">
        <f t="shared" si="0"/>
        <v>325</v>
      </c>
      <c r="D119" s="3">
        <f t="shared" si="3"/>
        <v>325</v>
      </c>
      <c r="E119" s="3">
        <f t="shared" si="3"/>
        <v>325</v>
      </c>
      <c r="F119" s="3">
        <f t="shared" si="3"/>
        <v>325</v>
      </c>
      <c r="G119" s="3">
        <f t="shared" si="3"/>
        <v>325</v>
      </c>
    </row>
    <row r="120" spans="1:9" x14ac:dyDescent="0.25">
      <c r="A120" s="13" t="s">
        <v>60</v>
      </c>
      <c r="C120" s="3">
        <f t="shared" si="0"/>
        <v>6000</v>
      </c>
      <c r="D120" s="3">
        <f t="shared" si="3"/>
        <v>6000</v>
      </c>
      <c r="E120" s="3">
        <f t="shared" si="3"/>
        <v>6000</v>
      </c>
      <c r="F120" s="3">
        <f t="shared" si="3"/>
        <v>6000</v>
      </c>
      <c r="G120" s="3">
        <f t="shared" si="3"/>
        <v>6000</v>
      </c>
    </row>
    <row r="121" spans="1:9" x14ac:dyDescent="0.25">
      <c r="A121" s="13" t="s">
        <v>61</v>
      </c>
      <c r="C121" s="3">
        <f t="shared" si="0"/>
        <v>850</v>
      </c>
      <c r="D121" s="3">
        <f t="shared" si="3"/>
        <v>850</v>
      </c>
      <c r="E121" s="3">
        <f t="shared" si="3"/>
        <v>850</v>
      </c>
      <c r="F121" s="3">
        <f>$F$55/$B$55</f>
        <v>850</v>
      </c>
      <c r="G121" s="3">
        <f>$F$55/$B$55</f>
        <v>850</v>
      </c>
    </row>
    <row r="122" spans="1:9" x14ac:dyDescent="0.25">
      <c r="A122" s="13" t="s">
        <v>62</v>
      </c>
      <c r="C122" s="3">
        <f t="shared" si="0"/>
        <v>1875</v>
      </c>
      <c r="D122" s="3">
        <f t="shared" si="3"/>
        <v>1875</v>
      </c>
      <c r="E122" s="3">
        <f>$E$56/$B$56</f>
        <v>1875</v>
      </c>
      <c r="F122" s="3">
        <f>$E$56/$B$56</f>
        <v>1875</v>
      </c>
      <c r="G122" s="3">
        <f>$G$56/$B$56</f>
        <v>2500</v>
      </c>
    </row>
    <row r="123" spans="1:9" x14ac:dyDescent="0.25">
      <c r="A123" s="13" t="s">
        <v>63</v>
      </c>
      <c r="C123" s="3">
        <f t="shared" si="0"/>
        <v>300</v>
      </c>
      <c r="D123" s="3">
        <f t="shared" si="3"/>
        <v>300</v>
      </c>
      <c r="E123" s="3">
        <f>$E$57/$B$57</f>
        <v>500</v>
      </c>
      <c r="F123" s="3">
        <f>$E$57/$B$57</f>
        <v>500</v>
      </c>
      <c r="G123" s="3">
        <f>$G$57/$B$57</f>
        <v>500</v>
      </c>
    </row>
    <row r="124" spans="1:9" x14ac:dyDescent="0.25">
      <c r="A124" s="13" t="s">
        <v>64</v>
      </c>
      <c r="C124" s="3">
        <f t="shared" si="0"/>
        <v>700</v>
      </c>
      <c r="D124" s="3">
        <f t="shared" si="3"/>
        <v>700</v>
      </c>
      <c r="E124" s="3">
        <f t="shared" si="3"/>
        <v>700</v>
      </c>
      <c r="F124" s="3">
        <f t="shared" si="3"/>
        <v>700</v>
      </c>
      <c r="G124" s="3">
        <f t="shared" si="3"/>
        <v>700</v>
      </c>
    </row>
    <row r="125" spans="1:9" x14ac:dyDescent="0.25">
      <c r="A125" s="13" t="s">
        <v>65</v>
      </c>
      <c r="C125" s="3">
        <f t="shared" si="0"/>
        <v>400</v>
      </c>
      <c r="D125" s="3">
        <f t="shared" si="3"/>
        <v>400</v>
      </c>
      <c r="E125" s="3">
        <f>$C$59/$B$59+$E$59/$B$59</f>
        <v>800</v>
      </c>
      <c r="F125" s="3">
        <f>$C$59/$B$59+$E$59/$B$59</f>
        <v>800</v>
      </c>
      <c r="G125" s="3">
        <f>$E$59/$B$59+$G$59/$B$59</f>
        <v>800</v>
      </c>
    </row>
    <row r="126" spans="1:9" x14ac:dyDescent="0.25">
      <c r="A126" s="13" t="s">
        <v>25</v>
      </c>
      <c r="C126" s="3">
        <f t="shared" si="0"/>
        <v>400</v>
      </c>
      <c r="D126" s="3">
        <f t="shared" si="3"/>
        <v>400</v>
      </c>
      <c r="E126" s="3">
        <f>$C$60/$B$60+$E$60/$B$60</f>
        <v>800</v>
      </c>
      <c r="F126" s="3">
        <f>$C$60/$B$60+$E$60/$B$60</f>
        <v>800</v>
      </c>
      <c r="G126" s="3">
        <f>$C$60/$B$60+$E$60/$B$60</f>
        <v>800</v>
      </c>
      <c r="H126" s="3"/>
      <c r="I126" s="3"/>
    </row>
    <row r="127" spans="1:9" x14ac:dyDescent="0.25">
      <c r="A127" s="13" t="s">
        <v>66</v>
      </c>
      <c r="C127" s="3">
        <f t="shared" si="0"/>
        <v>400</v>
      </c>
      <c r="D127" s="3">
        <f t="shared" si="3"/>
        <v>400</v>
      </c>
      <c r="E127" s="3">
        <f t="shared" si="3"/>
        <v>400</v>
      </c>
      <c r="F127" s="3">
        <f t="shared" si="3"/>
        <v>400</v>
      </c>
      <c r="G127" s="3">
        <f t="shared" si="3"/>
        <v>400</v>
      </c>
    </row>
    <row r="128" spans="1:9" x14ac:dyDescent="0.25">
      <c r="A128" s="13" t="s">
        <v>67</v>
      </c>
      <c r="C128" s="3">
        <f t="shared" si="0"/>
        <v>5200</v>
      </c>
      <c r="D128" s="3">
        <f t="shared" si="3"/>
        <v>5200</v>
      </c>
      <c r="E128" s="3">
        <f t="shared" si="3"/>
        <v>5200</v>
      </c>
      <c r="F128" s="3">
        <f>$F$62/$B$62</f>
        <v>6666.666666666667</v>
      </c>
      <c r="G128" s="3">
        <f>$F$62/$B$62</f>
        <v>6666.666666666667</v>
      </c>
    </row>
    <row r="129" spans="1:9" x14ac:dyDescent="0.25">
      <c r="A129" s="13" t="s">
        <v>68</v>
      </c>
      <c r="C129" s="3">
        <f t="shared" si="0"/>
        <v>13125</v>
      </c>
      <c r="D129" s="3">
        <f t="shared" si="3"/>
        <v>13125</v>
      </c>
      <c r="E129" s="3">
        <f>$C$63/$B$63+$E$63/$B$63</f>
        <v>26250</v>
      </c>
      <c r="F129" s="3">
        <f>$C$63/$B$63+$E$63/$B$63</f>
        <v>26250</v>
      </c>
      <c r="G129" s="3">
        <f>$C$63/$B$63+$E$63/$B$63</f>
        <v>26250</v>
      </c>
      <c r="H129" s="3"/>
      <c r="I129" s="3"/>
    </row>
    <row r="131" spans="1:9" x14ac:dyDescent="0.25">
      <c r="C131" s="18">
        <f>SUM(C69:C130)</f>
        <v>304023.33333333337</v>
      </c>
      <c r="D131" s="101">
        <f>SUM(D69:D130)</f>
        <v>305673.33333333337</v>
      </c>
      <c r="E131" s="101">
        <f>SUM(E69:E130)</f>
        <v>345098.33333333337</v>
      </c>
      <c r="F131" s="101">
        <f>SUM(F69:F130)</f>
        <v>382815.00000000006</v>
      </c>
      <c r="G131" s="101">
        <f>SUM(G69:G130)</f>
        <v>412815.00000000006</v>
      </c>
    </row>
  </sheetData>
  <pageMargins left="0.7" right="0.7" top="0.75" bottom="0.75" header="0.3" footer="0.3"/>
  <pageSetup paperSize="9" orientation="portrait" horizontalDpi="4294967292" verticalDpi="1200" r:id="rId1"/>
  <ignoredErrors>
    <ignoredError sqref="D65:G65" formulaRange="1"/>
    <ignoredError sqref="E71:G71 D87:E87 F87 E91 G91 E101:G101 E105:G105 G110 E113:G113 C114:D114 G117 F121:G121 E125:G125 F128:G1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32"/>
  <sheetViews>
    <sheetView showGridLines="0" workbookViewId="0">
      <selection activeCell="H9" sqref="H9"/>
    </sheetView>
  </sheetViews>
  <sheetFormatPr defaultRowHeight="15.75" x14ac:dyDescent="0.25"/>
  <cols>
    <col min="1" max="1" width="27.28515625" style="1" bestFit="1" customWidth="1"/>
    <col min="2" max="5" width="18.85546875" style="1" bestFit="1" customWidth="1"/>
    <col min="6" max="6" width="19.5703125" style="1" bestFit="1" customWidth="1"/>
    <col min="7" max="16384" width="9.140625" style="1"/>
  </cols>
  <sheetData>
    <row r="1" spans="1:6" x14ac:dyDescent="0.25">
      <c r="A1" s="99" t="s">
        <v>220</v>
      </c>
    </row>
    <row r="2" spans="1:6" ht="16.5" thickBot="1" x14ac:dyDescent="0.3">
      <c r="B2" s="19">
        <v>2021</v>
      </c>
      <c r="C2" s="19">
        <v>2022</v>
      </c>
      <c r="D2" s="19">
        <v>2023</v>
      </c>
      <c r="E2" s="19">
        <v>2024</v>
      </c>
      <c r="F2" s="19">
        <v>2024</v>
      </c>
    </row>
    <row r="3" spans="1:6" ht="16.5" thickBot="1" x14ac:dyDescent="0.3">
      <c r="A3" s="75" t="s">
        <v>209</v>
      </c>
      <c r="B3" s="60">
        <f>'Income statement '!B76</f>
        <v>348601.51946666674</v>
      </c>
      <c r="C3" s="60">
        <f>'Income statement '!C76</f>
        <v>596559.64545706578</v>
      </c>
      <c r="D3" s="60">
        <f>'Income statement '!D76</f>
        <v>1635799.9031882668</v>
      </c>
      <c r="E3" s="60">
        <f>'Income statement '!E76</f>
        <v>2383106.3646879997</v>
      </c>
      <c r="F3" s="60">
        <f>'Income statement '!F76</f>
        <v>5151662.3915119991</v>
      </c>
    </row>
    <row r="4" spans="1:6" x14ac:dyDescent="0.25">
      <c r="B4" s="3"/>
      <c r="C4" s="3"/>
      <c r="D4" s="3"/>
      <c r="E4" s="3"/>
      <c r="F4" s="3"/>
    </row>
    <row r="5" spans="1:6" x14ac:dyDescent="0.25">
      <c r="A5" s="102" t="s">
        <v>221</v>
      </c>
      <c r="B5" s="3"/>
      <c r="C5" s="3"/>
      <c r="D5" s="3"/>
      <c r="E5" s="3"/>
      <c r="F5" s="3"/>
    </row>
    <row r="6" spans="1:6" x14ac:dyDescent="0.25">
      <c r="A6" s="1" t="s">
        <v>204</v>
      </c>
      <c r="B6" s="3">
        <f>Capex!C131</f>
        <v>304023.33333333337</v>
      </c>
      <c r="C6" s="3">
        <f>Capex!D131</f>
        <v>305673.33333333337</v>
      </c>
      <c r="D6" s="3">
        <f>Capex!E131</f>
        <v>345098.33333333337</v>
      </c>
      <c r="E6" s="3">
        <f>Capex!F131</f>
        <v>382815.00000000006</v>
      </c>
      <c r="F6" s="3">
        <f>Capex!G131</f>
        <v>412815.00000000006</v>
      </c>
    </row>
    <row r="7" spans="1:6" x14ac:dyDescent="0.25">
      <c r="A7" s="1" t="s">
        <v>222</v>
      </c>
      <c r="B7" s="3">
        <f>0-'Balance sheet '!C6</f>
        <v>-453211.2</v>
      </c>
      <c r="C7" s="3">
        <f>'Balance sheet '!C6-'Balance sheet '!D6</f>
        <v>-182849.47200000001</v>
      </c>
      <c r="D7" s="3">
        <f>'Balance sheet '!D6-'Balance sheet '!E6</f>
        <v>42553.368000000017</v>
      </c>
      <c r="E7" s="3">
        <f>'Balance sheet '!E6-'Balance sheet '!F6</f>
        <v>100506.74400000001</v>
      </c>
      <c r="F7" s="3">
        <f>'Balance sheet '!F6-'Balance sheet '!G6</f>
        <v>-154134.55200000008</v>
      </c>
    </row>
    <row r="8" spans="1:6" x14ac:dyDescent="0.25">
      <c r="A8" s="1" t="s">
        <v>223</v>
      </c>
      <c r="B8" s="3">
        <f>'Balance sheet '!C23-0</f>
        <v>226605.6</v>
      </c>
      <c r="C8" s="3">
        <f>'Balance sheet '!D23-'Balance sheet '!C23</f>
        <v>91424.736000000004</v>
      </c>
      <c r="D8" s="3">
        <f>'Balance sheet '!E23-'Balance sheet '!D23</f>
        <v>-21276.684000000008</v>
      </c>
      <c r="E8" s="3">
        <f>'Balance sheet '!F23-'Balance sheet '!E23</f>
        <v>689247.46799999999</v>
      </c>
      <c r="F8" s="3">
        <f>'Balance sheet '!G23-'Balance sheet '!F23</f>
        <v>308269.10400000017</v>
      </c>
    </row>
    <row r="9" spans="1:6" x14ac:dyDescent="0.25">
      <c r="A9" s="1" t="s">
        <v>258</v>
      </c>
      <c r="B9" s="3">
        <f>'Balance sheet '!C24-0</f>
        <v>339908.39999999997</v>
      </c>
      <c r="C9" s="3">
        <f>'Balance sheet '!D24-'Balance sheet '!C24</f>
        <v>296152.27200000006</v>
      </c>
      <c r="D9" s="3">
        <f>'Balance sheet '!E24-'Balance sheet '!D24</f>
        <v>353118.16800000006</v>
      </c>
      <c r="E9" s="3">
        <f>'Balance sheet '!F24-'Balance sheet '!E24</f>
        <v>489822.83999999985</v>
      </c>
      <c r="F9" s="3">
        <f>'Balance sheet '!G24-'Balance sheet '!F24</f>
        <v>785971.21200000052</v>
      </c>
    </row>
    <row r="10" spans="1:6" x14ac:dyDescent="0.25">
      <c r="B10" s="38">
        <f t="shared" ref="B10:F10" si="0">SUM(B6:B9)</f>
        <v>417326.1333333333</v>
      </c>
      <c r="C10" s="38">
        <f t="shared" si="0"/>
        <v>510400.86933333345</v>
      </c>
      <c r="D10" s="38">
        <f t="shared" si="0"/>
        <v>719493.18533333344</v>
      </c>
      <c r="E10" s="38">
        <f t="shared" si="0"/>
        <v>1662392.0519999999</v>
      </c>
      <c r="F10" s="38">
        <f t="shared" si="0"/>
        <v>1352920.7640000007</v>
      </c>
    </row>
    <row r="11" spans="1:6" x14ac:dyDescent="0.25">
      <c r="B11" s="3"/>
      <c r="C11" s="3"/>
      <c r="D11" s="3"/>
      <c r="E11" s="3"/>
      <c r="F11" s="3"/>
    </row>
    <row r="12" spans="1:6" x14ac:dyDescent="0.25">
      <c r="A12" s="1" t="s">
        <v>259</v>
      </c>
      <c r="B12" s="18">
        <f>B3+B10</f>
        <v>765927.65280000004</v>
      </c>
      <c r="C12" s="18">
        <f t="shared" ref="C12:F12" si="1">C3+C10</f>
        <v>1106960.5147903992</v>
      </c>
      <c r="D12" s="18">
        <f t="shared" si="1"/>
        <v>2355293.0885216002</v>
      </c>
      <c r="E12" s="18">
        <f t="shared" si="1"/>
        <v>4045498.4166879999</v>
      </c>
      <c r="F12" s="18">
        <f t="shared" si="1"/>
        <v>6504583.1555119995</v>
      </c>
    </row>
    <row r="13" spans="1:6" x14ac:dyDescent="0.25">
      <c r="B13" s="3"/>
      <c r="C13" s="3"/>
      <c r="D13" s="3"/>
      <c r="E13" s="3"/>
      <c r="F13" s="3"/>
    </row>
    <row r="14" spans="1:6" x14ac:dyDescent="0.25">
      <c r="A14" s="102" t="s">
        <v>260</v>
      </c>
      <c r="B14" s="3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A16" s="1" t="s">
        <v>261</v>
      </c>
      <c r="B16" s="3">
        <v>0</v>
      </c>
      <c r="C16" s="3">
        <f>Capex!D65</f>
        <v>3800</v>
      </c>
      <c r="D16" s="3">
        <f>Capex!E65</f>
        <v>359550</v>
      </c>
      <c r="E16" s="3">
        <f>Capex!F65</f>
        <v>376200</v>
      </c>
      <c r="F16" s="3">
        <f>Capex!G65</f>
        <v>188300</v>
      </c>
    </row>
    <row r="17" spans="1:6" x14ac:dyDescent="0.25">
      <c r="B17" s="3"/>
      <c r="C17" s="3"/>
      <c r="D17" s="3"/>
      <c r="E17" s="3"/>
      <c r="F17" s="3"/>
    </row>
    <row r="18" spans="1:6" x14ac:dyDescent="0.25">
      <c r="A18" s="1" t="s">
        <v>262</v>
      </c>
      <c r="B18" s="18">
        <f>B12-B16</f>
        <v>765927.65280000004</v>
      </c>
      <c r="C18" s="18">
        <f t="shared" ref="C18:F18" si="2">C12-C16</f>
        <v>1103160.5147903992</v>
      </c>
      <c r="D18" s="18">
        <f t="shared" si="2"/>
        <v>1995743.0885216002</v>
      </c>
      <c r="E18" s="18">
        <f t="shared" si="2"/>
        <v>3669298.4166879999</v>
      </c>
      <c r="F18" s="18">
        <f t="shared" si="2"/>
        <v>6316283.1555119995</v>
      </c>
    </row>
    <row r="19" spans="1:6" x14ac:dyDescent="0.25">
      <c r="B19" s="3"/>
      <c r="C19" s="3"/>
      <c r="D19" s="3"/>
      <c r="E19" s="3"/>
      <c r="F19" s="3"/>
    </row>
    <row r="20" spans="1:6" x14ac:dyDescent="0.25">
      <c r="A20" s="103" t="s">
        <v>263</v>
      </c>
      <c r="B20" s="3"/>
      <c r="C20" s="3"/>
      <c r="D20" s="3"/>
      <c r="E20" s="3"/>
      <c r="F20" s="3"/>
    </row>
    <row r="21" spans="1:6" x14ac:dyDescent="0.25">
      <c r="A21" s="1" t="s">
        <v>264</v>
      </c>
      <c r="B21" s="3">
        <f>-'Balance sheet '!C53</f>
        <v>0</v>
      </c>
      <c r="C21" s="3">
        <f>-'Balance sheet '!D53</f>
        <v>0</v>
      </c>
      <c r="D21" s="3">
        <f>-'Balance sheet '!E53</f>
        <v>0</v>
      </c>
      <c r="E21" s="3">
        <f>-'Balance sheet '!F53</f>
        <v>0</v>
      </c>
      <c r="F21" s="3">
        <f>-'Balance sheet '!G53</f>
        <v>0</v>
      </c>
    </row>
    <row r="22" spans="1:6" x14ac:dyDescent="0.25">
      <c r="A22" s="1" t="s">
        <v>268</v>
      </c>
      <c r="B22" s="3">
        <f>'Start-Up Plan '!E89+'Start-Up Plan '!E4</f>
        <v>425500</v>
      </c>
      <c r="C22" s="3"/>
      <c r="D22" s="3"/>
      <c r="E22" s="3"/>
      <c r="F22" s="3"/>
    </row>
    <row r="23" spans="1:6" x14ac:dyDescent="0.25">
      <c r="A23" s="1" t="s">
        <v>277</v>
      </c>
      <c r="B23" s="104">
        <v>0</v>
      </c>
      <c r="C23" s="104">
        <v>0</v>
      </c>
      <c r="D23" s="104">
        <v>-300000</v>
      </c>
      <c r="E23" s="104">
        <v>-900000</v>
      </c>
      <c r="F23" s="104">
        <v>-2100000</v>
      </c>
    </row>
    <row r="24" spans="1:6" x14ac:dyDescent="0.25">
      <c r="A24" s="1" t="s">
        <v>265</v>
      </c>
      <c r="B24" s="3">
        <f>'Balance sheet '!C52</f>
        <v>0</v>
      </c>
      <c r="C24" s="3">
        <f>'Balance sheet '!D52</f>
        <v>0</v>
      </c>
      <c r="D24" s="3">
        <f>'Balance sheet '!E52</f>
        <v>0</v>
      </c>
      <c r="E24" s="3">
        <f>'Balance sheet '!F52</f>
        <v>0</v>
      </c>
      <c r="F24" s="3">
        <f>'Balance sheet '!G52</f>
        <v>0</v>
      </c>
    </row>
    <row r="25" spans="1:6" x14ac:dyDescent="0.25">
      <c r="A25" s="61" t="s">
        <v>266</v>
      </c>
      <c r="B25" s="38">
        <f>SUM(B21:B24)</f>
        <v>425500</v>
      </c>
      <c r="C25" s="38">
        <f t="shared" ref="C25:F25" si="3">SUM(C21:C24)</f>
        <v>0</v>
      </c>
      <c r="D25" s="38">
        <f t="shared" si="3"/>
        <v>-300000</v>
      </c>
      <c r="E25" s="38">
        <f t="shared" si="3"/>
        <v>-900000</v>
      </c>
      <c r="F25" s="38">
        <f t="shared" si="3"/>
        <v>-2100000</v>
      </c>
    </row>
    <row r="26" spans="1:6" x14ac:dyDescent="0.25">
      <c r="B26" s="3"/>
      <c r="C26" s="3"/>
      <c r="D26" s="3"/>
      <c r="E26" s="3"/>
      <c r="F26" s="3"/>
    </row>
    <row r="27" spans="1:6" ht="16.5" thickBot="1" x14ac:dyDescent="0.3">
      <c r="A27" s="61" t="s">
        <v>267</v>
      </c>
      <c r="B27" s="66">
        <f>B18+B25</f>
        <v>1191427.6528</v>
      </c>
      <c r="C27" s="66">
        <f t="shared" ref="C27:F27" si="4">C18+C25</f>
        <v>1103160.5147903992</v>
      </c>
      <c r="D27" s="66">
        <f t="shared" si="4"/>
        <v>1695743.0885216002</v>
      </c>
      <c r="E27" s="66">
        <f t="shared" si="4"/>
        <v>2769298.4166879999</v>
      </c>
      <c r="F27" s="66">
        <f t="shared" si="4"/>
        <v>4216283.1555119995</v>
      </c>
    </row>
    <row r="28" spans="1:6" ht="16.5" thickTop="1" x14ac:dyDescent="0.25">
      <c r="B28" s="3"/>
      <c r="C28" s="3"/>
      <c r="D28" s="3"/>
      <c r="E28" s="3"/>
      <c r="F28" s="3"/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H56"/>
  <sheetViews>
    <sheetView showGridLines="0" tabSelected="1" zoomScaleNormal="100" workbookViewId="0">
      <selection activeCell="I2" sqref="I2"/>
    </sheetView>
  </sheetViews>
  <sheetFormatPr defaultRowHeight="15.75" x14ac:dyDescent="0.25"/>
  <cols>
    <col min="1" max="1" width="33.85546875" style="1" bestFit="1" customWidth="1"/>
    <col min="2" max="2" width="18.85546875" style="1" bestFit="1" customWidth="1"/>
    <col min="3" max="6" width="19.7109375" style="1" bestFit="1" customWidth="1"/>
    <col min="7" max="7" width="20" style="1" bestFit="1" customWidth="1"/>
    <col min="8" max="8" width="24.85546875" style="1" bestFit="1" customWidth="1"/>
    <col min="9" max="16384" width="9.140625" style="1"/>
  </cols>
  <sheetData>
    <row r="1" spans="1:8" ht="19.5" thickBot="1" x14ac:dyDescent="0.35">
      <c r="A1" s="127"/>
      <c r="B1" s="128">
        <v>2020</v>
      </c>
      <c r="C1" s="128">
        <v>2021</v>
      </c>
      <c r="D1" s="128">
        <v>2022</v>
      </c>
      <c r="E1" s="128">
        <v>2023</v>
      </c>
      <c r="F1" s="128">
        <v>2024</v>
      </c>
      <c r="G1" s="128">
        <v>2025</v>
      </c>
    </row>
    <row r="2" spans="1:8" ht="18.75" x14ac:dyDescent="0.3">
      <c r="A2" s="129" t="s">
        <v>224</v>
      </c>
      <c r="B2" s="129"/>
      <c r="C2" s="129"/>
      <c r="D2" s="129"/>
      <c r="E2" s="129"/>
      <c r="F2" s="129"/>
      <c r="G2" s="129"/>
      <c r="H2" s="3"/>
    </row>
    <row r="3" spans="1:8" x14ac:dyDescent="0.25">
      <c r="A3" s="105" t="s">
        <v>239</v>
      </c>
      <c r="B3" s="105"/>
      <c r="C3" s="3"/>
      <c r="D3" s="3"/>
      <c r="E3" s="3"/>
      <c r="F3" s="3"/>
      <c r="G3" s="3"/>
      <c r="H3" s="3"/>
    </row>
    <row r="4" spans="1:8" x14ac:dyDescent="0.25">
      <c r="A4" s="16" t="s">
        <v>225</v>
      </c>
      <c r="B4" s="106">
        <f>'Start-Up Plan '!E89+'Start-Up Plan '!E4</f>
        <v>425500</v>
      </c>
      <c r="C4" s="81">
        <f>'Cash flow Statement'!B27</f>
        <v>1191427.6528</v>
      </c>
      <c r="D4" s="81">
        <f>C4+'Cash flow Statement'!C27</f>
        <v>2294588.1675903993</v>
      </c>
      <c r="E4" s="81">
        <f>D4+'Cash flow Statement'!D27</f>
        <v>3990331.2561119995</v>
      </c>
      <c r="F4" s="81">
        <f>E4+'Cash flow Statement'!E27</f>
        <v>6759629.6727999989</v>
      </c>
      <c r="G4" s="81">
        <f>F4+'Cash flow Statement'!F27</f>
        <v>10975912.828311998</v>
      </c>
      <c r="H4" s="3"/>
    </row>
    <row r="5" spans="1:8" x14ac:dyDescent="0.25">
      <c r="A5" s="1" t="s">
        <v>257</v>
      </c>
      <c r="B5" s="15">
        <v>8500</v>
      </c>
      <c r="C5" s="15">
        <v>8500</v>
      </c>
      <c r="D5" s="15">
        <v>8500</v>
      </c>
      <c r="E5" s="15">
        <v>8500</v>
      </c>
      <c r="F5" s="15">
        <v>8500</v>
      </c>
      <c r="G5" s="15">
        <v>8500</v>
      </c>
      <c r="H5" s="3"/>
    </row>
    <row r="6" spans="1:8" x14ac:dyDescent="0.25">
      <c r="A6" s="1" t="s">
        <v>240</v>
      </c>
      <c r="B6" s="3">
        <v>0</v>
      </c>
      <c r="C6" s="80">
        <f>C48*C47</f>
        <v>453211.2</v>
      </c>
      <c r="D6" s="81">
        <f t="shared" ref="D6:G6" si="0">D48*D47</f>
        <v>636060.67200000002</v>
      </c>
      <c r="E6" s="81">
        <f t="shared" si="0"/>
        <v>593507.304</v>
      </c>
      <c r="F6" s="81">
        <f t="shared" si="0"/>
        <v>493000.56</v>
      </c>
      <c r="G6" s="81">
        <f t="shared" si="0"/>
        <v>647135.11200000008</v>
      </c>
      <c r="H6" s="3"/>
    </row>
    <row r="7" spans="1:8" x14ac:dyDescent="0.25">
      <c r="A7" s="1" t="s">
        <v>237</v>
      </c>
      <c r="B7" s="15">
        <f>'Start-Up Plan '!E92</f>
        <v>299662.74000000005</v>
      </c>
      <c r="C7" s="15">
        <f>'Start-Up Plan '!D92</f>
        <v>299662.74000000005</v>
      </c>
      <c r="D7" s="15">
        <f>C7</f>
        <v>299662.74000000005</v>
      </c>
      <c r="E7" s="15">
        <f t="shared" ref="E7:G7" si="1">D7</f>
        <v>299662.74000000005</v>
      </c>
      <c r="F7" s="15">
        <f t="shared" si="1"/>
        <v>299662.74000000005</v>
      </c>
      <c r="G7" s="15">
        <f t="shared" si="1"/>
        <v>299662.74000000005</v>
      </c>
      <c r="H7" s="3"/>
    </row>
    <row r="8" spans="1:8" x14ac:dyDescent="0.25">
      <c r="B8" s="18">
        <f>SUM(B4:B7)</f>
        <v>733662.74</v>
      </c>
      <c r="C8" s="18">
        <f>SUM(C4:C7)</f>
        <v>1952801.5928</v>
      </c>
      <c r="D8" s="18">
        <f t="shared" ref="D8:G8" si="2">SUM(D4:D7)</f>
        <v>3238811.5795903997</v>
      </c>
      <c r="E8" s="18">
        <f t="shared" si="2"/>
        <v>4892001.3001119997</v>
      </c>
      <c r="F8" s="18">
        <f t="shared" si="2"/>
        <v>7560792.9727999987</v>
      </c>
      <c r="G8" s="18">
        <f t="shared" si="2"/>
        <v>11931210.680311998</v>
      </c>
      <c r="H8" s="3"/>
    </row>
    <row r="9" spans="1:8" x14ac:dyDescent="0.25">
      <c r="B9" s="3"/>
      <c r="C9" s="3"/>
      <c r="D9" s="3"/>
      <c r="E9" s="3"/>
      <c r="F9" s="3"/>
      <c r="G9" s="3"/>
      <c r="H9" s="3"/>
    </row>
    <row r="10" spans="1:8" x14ac:dyDescent="0.25">
      <c r="A10" s="107" t="s">
        <v>235</v>
      </c>
      <c r="B10" s="108"/>
      <c r="C10" s="3"/>
      <c r="D10" s="3"/>
      <c r="E10" s="3"/>
      <c r="F10" s="3"/>
      <c r="G10" s="3"/>
      <c r="H10" s="3"/>
    </row>
    <row r="11" spans="1:8" x14ac:dyDescent="0.25">
      <c r="A11" s="1" t="s">
        <v>236</v>
      </c>
      <c r="B11" s="3">
        <f>Capex!C65</f>
        <v>2105250</v>
      </c>
      <c r="C11" s="109">
        <f>Capex!C65</f>
        <v>2105250</v>
      </c>
      <c r="D11" s="3">
        <f>C11+Capex!D65</f>
        <v>2109050</v>
      </c>
      <c r="E11" s="3">
        <f>D11+Capex!E65</f>
        <v>2468600</v>
      </c>
      <c r="F11" s="3">
        <f>E11+Capex!F65</f>
        <v>2844800</v>
      </c>
      <c r="G11" s="3">
        <f>F11+Capex!G65</f>
        <v>3033100</v>
      </c>
      <c r="H11" s="3"/>
    </row>
    <row r="12" spans="1:8" x14ac:dyDescent="0.25">
      <c r="A12" s="76" t="s">
        <v>226</v>
      </c>
      <c r="B12" s="110">
        <v>0</v>
      </c>
      <c r="C12" s="3">
        <f>-Capex!C131</f>
        <v>-304023.33333333337</v>
      </c>
      <c r="D12" s="3">
        <f>C12+-Capex!D131</f>
        <v>-609696.66666666674</v>
      </c>
      <c r="E12" s="3">
        <f>D12+-Capex!E131</f>
        <v>-954795.00000000012</v>
      </c>
      <c r="F12" s="3">
        <f>E12+-Capex!F131</f>
        <v>-1337610.0000000002</v>
      </c>
      <c r="G12" s="3">
        <f>F12+-Capex!G131</f>
        <v>-1750425.0000000002</v>
      </c>
      <c r="H12" s="3"/>
    </row>
    <row r="13" spans="1:8" x14ac:dyDescent="0.25">
      <c r="A13" s="76" t="s">
        <v>253</v>
      </c>
      <c r="B13" s="109">
        <f>'Start-Up Plan '!C20</f>
        <v>20000</v>
      </c>
      <c r="C13" s="109">
        <f>'Start-Up Plan '!D20</f>
        <v>20000</v>
      </c>
      <c r="D13" s="3">
        <f>C13</f>
        <v>20000</v>
      </c>
      <c r="E13" s="3">
        <f t="shared" ref="E13:G13" si="3">D13</f>
        <v>20000</v>
      </c>
      <c r="F13" s="3">
        <f t="shared" si="3"/>
        <v>20000</v>
      </c>
      <c r="G13" s="3">
        <f t="shared" si="3"/>
        <v>20000</v>
      </c>
      <c r="H13" s="3"/>
    </row>
    <row r="14" spans="1:8" x14ac:dyDescent="0.25">
      <c r="A14" s="76" t="s">
        <v>254</v>
      </c>
      <c r="B14" s="109">
        <f>'Start-Up Plan '!C21</f>
        <v>2500</v>
      </c>
      <c r="C14" s="109">
        <f>'Start-Up Plan '!D21</f>
        <v>2500</v>
      </c>
      <c r="D14" s="3">
        <f>C14</f>
        <v>2500</v>
      </c>
      <c r="E14" s="3">
        <f t="shared" ref="E14:G14" si="4">D14</f>
        <v>2500</v>
      </c>
      <c r="F14" s="3">
        <f t="shared" si="4"/>
        <v>2500</v>
      </c>
      <c r="G14" s="3">
        <f t="shared" si="4"/>
        <v>2500</v>
      </c>
      <c r="H14" s="3"/>
    </row>
    <row r="15" spans="1:8" x14ac:dyDescent="0.25">
      <c r="A15" s="76" t="s">
        <v>255</v>
      </c>
      <c r="B15" s="109">
        <f>'Start-Up Plan '!C22</f>
        <v>70000</v>
      </c>
      <c r="C15" s="109">
        <f>'Start-Up Plan '!D22</f>
        <v>70000</v>
      </c>
      <c r="D15" s="3">
        <f>C15</f>
        <v>70000</v>
      </c>
      <c r="E15" s="3">
        <f t="shared" ref="E15:G15" si="5">D15</f>
        <v>70000</v>
      </c>
      <c r="F15" s="3">
        <f t="shared" si="5"/>
        <v>70000</v>
      </c>
      <c r="G15" s="3">
        <f t="shared" si="5"/>
        <v>70000</v>
      </c>
      <c r="H15" s="3"/>
    </row>
    <row r="16" spans="1:8" x14ac:dyDescent="0.25">
      <c r="A16" s="1" t="s">
        <v>238</v>
      </c>
      <c r="B16" s="18">
        <f>SUM(B11:B15)</f>
        <v>2197750</v>
      </c>
      <c r="C16" s="18">
        <f>SUM(C11:C15)</f>
        <v>1893726.6666666665</v>
      </c>
      <c r="D16" s="18">
        <f t="shared" ref="D16:G16" si="6">SUM(D11:D15)</f>
        <v>1591853.3333333333</v>
      </c>
      <c r="E16" s="18">
        <f t="shared" si="6"/>
        <v>1606305</v>
      </c>
      <c r="F16" s="18">
        <f t="shared" si="6"/>
        <v>1599689.9999999998</v>
      </c>
      <c r="G16" s="18">
        <f t="shared" si="6"/>
        <v>1375174.9999999998</v>
      </c>
      <c r="H16" s="3"/>
    </row>
    <row r="17" spans="1:8" x14ac:dyDescent="0.25">
      <c r="B17" s="3"/>
      <c r="C17" s="21"/>
      <c r="D17" s="21"/>
      <c r="E17" s="21"/>
      <c r="F17" s="21"/>
      <c r="G17" s="21"/>
      <c r="H17" s="3"/>
    </row>
    <row r="18" spans="1:8" x14ac:dyDescent="0.25">
      <c r="A18" s="61" t="s">
        <v>271</v>
      </c>
      <c r="B18" s="60"/>
      <c r="C18" s="21"/>
      <c r="D18" s="21"/>
      <c r="E18" s="21"/>
      <c r="F18" s="21"/>
      <c r="G18" s="21"/>
      <c r="H18" s="3"/>
    </row>
    <row r="19" spans="1:8" x14ac:dyDescent="0.25">
      <c r="A19" s="1" t="s">
        <v>272</v>
      </c>
      <c r="B19" s="3">
        <v>80000</v>
      </c>
      <c r="C19" s="3">
        <f>0.25*'Start-Up Plan '!D3</f>
        <v>80000</v>
      </c>
      <c r="D19" s="3">
        <f>C19</f>
        <v>80000</v>
      </c>
      <c r="E19" s="3">
        <f t="shared" ref="E19:G19" si="7">D19</f>
        <v>80000</v>
      </c>
      <c r="F19" s="3">
        <f t="shared" si="7"/>
        <v>80000</v>
      </c>
      <c r="G19" s="3">
        <f t="shared" si="7"/>
        <v>80000</v>
      </c>
      <c r="H19" s="3"/>
    </row>
    <row r="20" spans="1:8" ht="16.5" thickBot="1" x14ac:dyDescent="0.3">
      <c r="A20" s="70" t="s">
        <v>241</v>
      </c>
      <c r="B20" s="111">
        <f>B8+B16+B19</f>
        <v>3011412.74</v>
      </c>
      <c r="C20" s="111">
        <f>C8+C16+C19</f>
        <v>3926528.2594666667</v>
      </c>
      <c r="D20" s="111">
        <f t="shared" ref="D20:G20" si="8">D8+D16+D19</f>
        <v>4910664.9129237328</v>
      </c>
      <c r="E20" s="111">
        <f t="shared" si="8"/>
        <v>6578306.3001119997</v>
      </c>
      <c r="F20" s="111">
        <f t="shared" si="8"/>
        <v>9240482.9727999978</v>
      </c>
      <c r="G20" s="111">
        <f t="shared" si="8"/>
        <v>13386385.680311998</v>
      </c>
      <c r="H20" s="3"/>
    </row>
    <row r="21" spans="1:8" ht="16.5" thickTop="1" x14ac:dyDescent="0.25">
      <c r="B21" s="3"/>
      <c r="C21" s="3"/>
      <c r="D21" s="3"/>
      <c r="E21" s="3"/>
      <c r="F21" s="3"/>
      <c r="G21" s="3"/>
      <c r="H21" s="3"/>
    </row>
    <row r="22" spans="1:8" x14ac:dyDescent="0.25">
      <c r="A22" s="61" t="s">
        <v>242</v>
      </c>
      <c r="B22" s="60"/>
      <c r="C22" s="3"/>
      <c r="D22" s="3"/>
      <c r="E22" s="3"/>
      <c r="F22" s="3"/>
      <c r="G22" s="3"/>
      <c r="H22" s="3"/>
    </row>
    <row r="23" spans="1:8" x14ac:dyDescent="0.25">
      <c r="A23" s="1" t="s">
        <v>243</v>
      </c>
      <c r="B23" s="3">
        <v>0</v>
      </c>
      <c r="C23" s="109">
        <f>C$47*C49</f>
        <v>226605.6</v>
      </c>
      <c r="D23" s="3">
        <f t="shared" ref="D23:G23" si="9">D$47*D49</f>
        <v>318030.33600000001</v>
      </c>
      <c r="E23" s="3">
        <f t="shared" si="9"/>
        <v>296753.652</v>
      </c>
      <c r="F23" s="3">
        <f t="shared" si="9"/>
        <v>986001.12</v>
      </c>
      <c r="G23" s="3">
        <f t="shared" si="9"/>
        <v>1294270.2240000002</v>
      </c>
      <c r="H23" s="3"/>
    </row>
    <row r="24" spans="1:8" x14ac:dyDescent="0.25">
      <c r="A24" s="1" t="s">
        <v>230</v>
      </c>
      <c r="B24" s="3">
        <v>0</v>
      </c>
      <c r="C24" s="109">
        <f>C$47*C50</f>
        <v>339908.39999999997</v>
      </c>
      <c r="D24" s="3">
        <f t="shared" ref="D24:G24" si="10">D$47*D50</f>
        <v>636060.67200000002</v>
      </c>
      <c r="E24" s="3">
        <f t="shared" si="10"/>
        <v>989178.84000000008</v>
      </c>
      <c r="F24" s="3">
        <f t="shared" si="10"/>
        <v>1479001.68</v>
      </c>
      <c r="G24" s="3">
        <f t="shared" si="10"/>
        <v>2264972.8920000005</v>
      </c>
      <c r="H24" s="3"/>
    </row>
    <row r="25" spans="1:8" x14ac:dyDescent="0.25">
      <c r="B25" s="3"/>
      <c r="C25" s="3"/>
      <c r="D25" s="3"/>
      <c r="E25" s="3"/>
      <c r="F25" s="3"/>
      <c r="G25" s="3"/>
      <c r="H25" s="3"/>
    </row>
    <row r="26" spans="1:8" x14ac:dyDescent="0.25">
      <c r="B26" s="3"/>
      <c r="C26" s="3"/>
      <c r="D26" s="3"/>
      <c r="E26" s="3"/>
      <c r="F26" s="3"/>
      <c r="G26" s="3"/>
      <c r="H26" s="3"/>
    </row>
    <row r="27" spans="1:8" x14ac:dyDescent="0.25">
      <c r="A27" s="1" t="s">
        <v>244</v>
      </c>
      <c r="B27" s="3">
        <v>0</v>
      </c>
      <c r="C27" s="3">
        <f>C52-C53</f>
        <v>0</v>
      </c>
      <c r="D27" s="3">
        <f>C27-D53</f>
        <v>0</v>
      </c>
      <c r="E27" s="3">
        <f>D27-E53</f>
        <v>0</v>
      </c>
      <c r="F27" s="3">
        <f>E27-F53</f>
        <v>0</v>
      </c>
      <c r="G27" s="3">
        <f>F27-G53</f>
        <v>0</v>
      </c>
      <c r="H27" s="3"/>
    </row>
    <row r="28" spans="1:8" x14ac:dyDescent="0.25">
      <c r="B28" s="3"/>
      <c r="C28" s="3"/>
      <c r="D28" s="3"/>
      <c r="E28" s="3"/>
      <c r="F28" s="3"/>
      <c r="G28" s="3"/>
      <c r="H28" s="3"/>
    </row>
    <row r="29" spans="1:8" x14ac:dyDescent="0.25">
      <c r="A29" s="1" t="s">
        <v>245</v>
      </c>
      <c r="B29" s="38">
        <f>SUM(B23:B28)</f>
        <v>0</v>
      </c>
      <c r="C29" s="18">
        <f>SUM(C23:C28)</f>
        <v>566514</v>
      </c>
      <c r="D29" s="18">
        <f t="shared" ref="D29:G29" si="11">SUM(D23:D28)</f>
        <v>954091.00800000003</v>
      </c>
      <c r="E29" s="18">
        <f t="shared" si="11"/>
        <v>1285932.4920000001</v>
      </c>
      <c r="F29" s="18">
        <f t="shared" si="11"/>
        <v>2465002.7999999998</v>
      </c>
      <c r="G29" s="18">
        <f t="shared" si="11"/>
        <v>3559243.1160000004</v>
      </c>
      <c r="H29" s="3"/>
    </row>
    <row r="30" spans="1:8" ht="16.5" thickBot="1" x14ac:dyDescent="0.3">
      <c r="B30" s="3"/>
      <c r="C30" s="3"/>
      <c r="D30" s="3"/>
      <c r="E30" s="3"/>
      <c r="F30" s="3"/>
      <c r="G30" s="3"/>
      <c r="H30" s="3"/>
    </row>
    <row r="31" spans="1:8" ht="16.5" thickBot="1" x14ac:dyDescent="0.3">
      <c r="A31" s="112" t="s">
        <v>246</v>
      </c>
      <c r="B31" s="113"/>
      <c r="C31" s="3"/>
      <c r="D31" s="3"/>
      <c r="E31" s="3"/>
      <c r="F31" s="3"/>
      <c r="G31" s="3"/>
      <c r="H31" s="3"/>
    </row>
    <row r="32" spans="1:8" x14ac:dyDescent="0.25">
      <c r="A32" s="114" t="s">
        <v>252</v>
      </c>
      <c r="B32" s="115">
        <f>'Start-Up Plan '!E94</f>
        <v>3002912.74</v>
      </c>
      <c r="C32" s="109">
        <f>'Start-Up Plan '!E94</f>
        <v>3002912.74</v>
      </c>
      <c r="D32" s="109">
        <f>C32</f>
        <v>3002912.74</v>
      </c>
      <c r="E32" s="109">
        <f t="shared" ref="E32:G32" si="12">D32</f>
        <v>3002912.74</v>
      </c>
      <c r="F32" s="3">
        <f t="shared" si="12"/>
        <v>3002912.74</v>
      </c>
      <c r="G32" s="3">
        <f t="shared" si="12"/>
        <v>3002912.74</v>
      </c>
      <c r="H32" s="3"/>
    </row>
    <row r="33" spans="1:8" x14ac:dyDescent="0.25">
      <c r="A33" s="1" t="s">
        <v>247</v>
      </c>
      <c r="B33" s="15">
        <v>8500</v>
      </c>
      <c r="C33" s="15">
        <v>8500</v>
      </c>
      <c r="D33" s="15">
        <v>8500</v>
      </c>
      <c r="E33" s="15">
        <v>8500</v>
      </c>
      <c r="F33" s="15">
        <v>8500</v>
      </c>
      <c r="G33" s="15">
        <v>8500</v>
      </c>
      <c r="H33" s="3"/>
    </row>
    <row r="34" spans="1:8" x14ac:dyDescent="0.25">
      <c r="A34" s="1" t="s">
        <v>248</v>
      </c>
      <c r="B34" s="3">
        <v>0</v>
      </c>
      <c r="C34" s="109">
        <f>'Income statement '!B76</f>
        <v>348601.51946666674</v>
      </c>
      <c r="D34" s="3">
        <f>C34+'Income statement '!C76</f>
        <v>945161.16492373252</v>
      </c>
      <c r="E34" s="3">
        <f>D34+'Income statement '!D76</f>
        <v>2580961.0681119994</v>
      </c>
      <c r="F34" s="3">
        <f>E34+'Income statement '!E76</f>
        <v>4964067.4327999987</v>
      </c>
      <c r="G34" s="3">
        <f>F34+'Income statement '!F76</f>
        <v>10115729.824311998</v>
      </c>
      <c r="H34" s="3"/>
    </row>
    <row r="35" spans="1:8" x14ac:dyDescent="0.25">
      <c r="A35" s="116" t="s">
        <v>277</v>
      </c>
      <c r="B35" s="117">
        <v>0</v>
      </c>
      <c r="C35" s="117">
        <v>0</v>
      </c>
      <c r="D35" s="117">
        <f>'Cash flow Statement'!C23</f>
        <v>0</v>
      </c>
      <c r="E35" s="117">
        <f>D35+'Cash flow Statement'!D23</f>
        <v>-300000</v>
      </c>
      <c r="F35" s="117">
        <f>E35+'Cash flow Statement'!E23</f>
        <v>-1200000</v>
      </c>
      <c r="G35" s="117">
        <f>F35+'Cash flow Statement'!F23</f>
        <v>-3300000</v>
      </c>
      <c r="H35" s="3"/>
    </row>
    <row r="36" spans="1:8" x14ac:dyDescent="0.25">
      <c r="A36" s="118" t="s">
        <v>249</v>
      </c>
      <c r="B36" s="18">
        <f>SUM(B32:B35)</f>
        <v>3011412.74</v>
      </c>
      <c r="C36" s="18">
        <f t="shared" ref="C36:G36" si="13">SUM(C32:C35)</f>
        <v>3360014.2594666667</v>
      </c>
      <c r="D36" s="18">
        <f t="shared" si="13"/>
        <v>3956573.9049237329</v>
      </c>
      <c r="E36" s="18">
        <f t="shared" si="13"/>
        <v>5292373.8081119992</v>
      </c>
      <c r="F36" s="18">
        <f>SUM(F32:F35)</f>
        <v>6775480.1727999989</v>
      </c>
      <c r="G36" s="18">
        <f t="shared" si="13"/>
        <v>9827142.564311998</v>
      </c>
      <c r="H36" s="3"/>
    </row>
    <row r="37" spans="1:8" x14ac:dyDescent="0.25">
      <c r="B37" s="3"/>
      <c r="C37" s="3"/>
      <c r="D37" s="3"/>
      <c r="E37" s="3"/>
      <c r="F37" s="3"/>
      <c r="G37" s="3"/>
      <c r="H37" s="3"/>
    </row>
    <row r="38" spans="1:8" ht="16.5" thickBot="1" x14ac:dyDescent="0.3">
      <c r="A38" s="119" t="s">
        <v>250</v>
      </c>
      <c r="B38" s="111">
        <f>B29+B36</f>
        <v>3011412.74</v>
      </c>
      <c r="C38" s="111">
        <f>C29+C36</f>
        <v>3926528.2594666667</v>
      </c>
      <c r="D38" s="111">
        <f t="shared" ref="D38:G38" si="14">D29+D36</f>
        <v>4910664.9129237328</v>
      </c>
      <c r="E38" s="111">
        <f t="shared" si="14"/>
        <v>6578306.3001119997</v>
      </c>
      <c r="F38" s="111">
        <f t="shared" si="14"/>
        <v>9240482.9727999978</v>
      </c>
      <c r="G38" s="111">
        <f t="shared" si="14"/>
        <v>13386385.680311998</v>
      </c>
      <c r="H38" s="3"/>
    </row>
    <row r="39" spans="1:8" ht="16.5" thickTop="1" x14ac:dyDescent="0.25">
      <c r="C39" s="3"/>
      <c r="D39" s="3"/>
      <c r="E39" s="3"/>
      <c r="F39" s="3"/>
      <c r="G39" s="3"/>
      <c r="H39" s="3"/>
    </row>
    <row r="40" spans="1:8" ht="16.5" thickBot="1" x14ac:dyDescent="0.3">
      <c r="C40" s="3"/>
      <c r="D40" s="3"/>
      <c r="E40" s="3"/>
      <c r="F40" s="3"/>
      <c r="G40" s="3"/>
      <c r="H40" s="3"/>
    </row>
    <row r="41" spans="1:8" ht="16.5" thickBot="1" x14ac:dyDescent="0.3">
      <c r="A41" s="75" t="s">
        <v>251</v>
      </c>
      <c r="B41" s="120">
        <f>B20-B38</f>
        <v>0</v>
      </c>
      <c r="C41" s="120">
        <f>C20-C38</f>
        <v>0</v>
      </c>
      <c r="D41" s="120">
        <f t="shared" ref="D41:F41" si="15">D20-D38</f>
        <v>0</v>
      </c>
      <c r="E41" s="120">
        <f t="shared" si="15"/>
        <v>0</v>
      </c>
      <c r="F41" s="120">
        <f t="shared" si="15"/>
        <v>0</v>
      </c>
      <c r="G41" s="120">
        <f>G20-G38</f>
        <v>0</v>
      </c>
      <c r="H41" s="3"/>
    </row>
    <row r="42" spans="1:8" s="88" customFormat="1" x14ac:dyDescent="0.25">
      <c r="A42" s="121"/>
      <c r="B42" s="122"/>
      <c r="C42" s="122"/>
      <c r="D42" s="122"/>
      <c r="E42" s="122"/>
      <c r="F42" s="122"/>
      <c r="G42" s="122"/>
      <c r="H42" s="81"/>
    </row>
    <row r="43" spans="1:8" s="88" customFormat="1" x14ac:dyDescent="0.25">
      <c r="A43" s="121"/>
      <c r="B43" s="122"/>
      <c r="C43" s="122"/>
      <c r="D43" s="122"/>
      <c r="E43" s="122"/>
      <c r="F43" s="122"/>
      <c r="G43" s="122"/>
      <c r="H43" s="81"/>
    </row>
    <row r="44" spans="1:8" s="88" customFormat="1" x14ac:dyDescent="0.25">
      <c r="A44" s="121"/>
      <c r="B44" s="122"/>
      <c r="C44" s="122"/>
      <c r="D44" s="122"/>
      <c r="E44" s="122"/>
      <c r="F44" s="122"/>
      <c r="G44" s="122"/>
      <c r="H44" s="81"/>
    </row>
    <row r="45" spans="1:8" x14ac:dyDescent="0.25">
      <c r="A45" s="84" t="s">
        <v>227</v>
      </c>
      <c r="B45" s="84"/>
      <c r="C45" s="123"/>
      <c r="D45" s="123"/>
      <c r="E45" s="123"/>
      <c r="F45" s="123"/>
      <c r="G45" s="123"/>
      <c r="H45" s="123"/>
    </row>
    <row r="46" spans="1:8" x14ac:dyDescent="0.25">
      <c r="A46" s="87"/>
      <c r="B46" s="87"/>
      <c r="C46" s="34"/>
      <c r="D46" s="34"/>
      <c r="E46" s="34"/>
      <c r="F46" s="34"/>
      <c r="G46" s="34"/>
      <c r="H46" s="34"/>
    </row>
    <row r="47" spans="1:8" x14ac:dyDescent="0.25">
      <c r="A47" s="87" t="s">
        <v>176</v>
      </c>
      <c r="B47" s="87"/>
      <c r="C47" s="34">
        <f>'Income statement '!B32</f>
        <v>11330280</v>
      </c>
      <c r="D47" s="34">
        <f>'Income statement '!C32</f>
        <v>15901516.799999999</v>
      </c>
      <c r="E47" s="34">
        <f>'Income statement '!D32</f>
        <v>19783576.800000001</v>
      </c>
      <c r="F47" s="34">
        <f>'Income statement '!E32</f>
        <v>24650028</v>
      </c>
      <c r="G47" s="34">
        <f>'Income statement '!F32</f>
        <v>32356755.600000001</v>
      </c>
      <c r="H47" s="34"/>
    </row>
    <row r="48" spans="1:8" x14ac:dyDescent="0.25">
      <c r="A48" s="87" t="s">
        <v>228</v>
      </c>
      <c r="B48" s="87"/>
      <c r="C48" s="67">
        <v>0.04</v>
      </c>
      <c r="D48" s="67">
        <v>0.04</v>
      </c>
      <c r="E48" s="67">
        <v>0.03</v>
      </c>
      <c r="F48" s="67">
        <v>0.02</v>
      </c>
      <c r="G48" s="67">
        <v>0.02</v>
      </c>
      <c r="H48" s="67"/>
    </row>
    <row r="49" spans="1:8" x14ac:dyDescent="0.25">
      <c r="A49" s="87" t="s">
        <v>229</v>
      </c>
      <c r="B49" s="87"/>
      <c r="C49" s="67">
        <v>0.02</v>
      </c>
      <c r="D49" s="67">
        <v>0.02</v>
      </c>
      <c r="E49" s="67">
        <v>1.4999999999999999E-2</v>
      </c>
      <c r="F49" s="67">
        <v>0.04</v>
      </c>
      <c r="G49" s="67">
        <v>0.04</v>
      </c>
      <c r="H49" s="67"/>
    </row>
    <row r="50" spans="1:8" x14ac:dyDescent="0.25">
      <c r="A50" s="87" t="s">
        <v>230</v>
      </c>
      <c r="B50" s="87"/>
      <c r="C50" s="67">
        <v>0.03</v>
      </c>
      <c r="D50" s="67">
        <v>0.04</v>
      </c>
      <c r="E50" s="67">
        <v>0.05</v>
      </c>
      <c r="F50" s="67">
        <v>0.06</v>
      </c>
      <c r="G50" s="67">
        <v>7.0000000000000007E-2</v>
      </c>
      <c r="H50" s="67"/>
    </row>
    <row r="51" spans="1:8" x14ac:dyDescent="0.25">
      <c r="A51" s="87"/>
      <c r="B51" s="87"/>
      <c r="C51" s="67"/>
      <c r="D51" s="67"/>
      <c r="E51" s="67"/>
      <c r="F51" s="67"/>
      <c r="G51" s="67"/>
      <c r="H51" s="67"/>
    </row>
    <row r="52" spans="1:8" x14ac:dyDescent="0.25">
      <c r="A52" s="87" t="s">
        <v>231</v>
      </c>
      <c r="B52" s="87"/>
      <c r="C52" s="124">
        <v>0</v>
      </c>
      <c r="D52" s="124"/>
      <c r="E52" s="124"/>
      <c r="F52" s="124"/>
      <c r="G52" s="124"/>
      <c r="H52" s="67"/>
    </row>
    <row r="53" spans="1:8" x14ac:dyDescent="0.25">
      <c r="A53" s="87" t="s">
        <v>232</v>
      </c>
      <c r="B53" s="87"/>
      <c r="C53" s="124">
        <f>C52/5</f>
        <v>0</v>
      </c>
      <c r="D53" s="124">
        <f>C53</f>
        <v>0</v>
      </c>
      <c r="E53" s="124">
        <f>D53</f>
        <v>0</v>
      </c>
      <c r="F53" s="124">
        <f>E53</f>
        <v>0</v>
      </c>
      <c r="G53" s="124">
        <f>F53</f>
        <v>0</v>
      </c>
      <c r="H53" s="67"/>
    </row>
    <row r="54" spans="1:8" x14ac:dyDescent="0.25">
      <c r="A54" s="87" t="s">
        <v>233</v>
      </c>
      <c r="B54" s="87"/>
      <c r="C54" s="67">
        <v>0.12</v>
      </c>
      <c r="D54" s="67">
        <v>0.12</v>
      </c>
      <c r="E54" s="67">
        <v>0.12</v>
      </c>
      <c r="F54" s="67">
        <v>0.12</v>
      </c>
      <c r="G54" s="67">
        <v>0.12</v>
      </c>
      <c r="H54" s="67"/>
    </row>
    <row r="55" spans="1:8" x14ac:dyDescent="0.25">
      <c r="A55" s="125" t="s">
        <v>234</v>
      </c>
      <c r="B55" s="125"/>
      <c r="C55" s="124">
        <f>C54*C27</f>
        <v>0</v>
      </c>
      <c r="D55" s="124">
        <f t="shared" ref="D55:G55" si="16">D54*D27</f>
        <v>0</v>
      </c>
      <c r="E55" s="124">
        <f t="shared" si="16"/>
        <v>0</v>
      </c>
      <c r="F55" s="124">
        <f t="shared" si="16"/>
        <v>0</v>
      </c>
      <c r="G55" s="124">
        <f t="shared" si="16"/>
        <v>0</v>
      </c>
      <c r="H55" s="67"/>
    </row>
    <row r="56" spans="1:8" x14ac:dyDescent="0.25">
      <c r="C56" s="126"/>
      <c r="D56" s="126"/>
      <c r="E56" s="126"/>
      <c r="F56" s="126"/>
      <c r="G56" s="126"/>
      <c r="H56" s="126"/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6"/>
  <sheetViews>
    <sheetView showGridLines="0" workbookViewId="0">
      <selection activeCell="D31" sqref="D31"/>
    </sheetView>
  </sheetViews>
  <sheetFormatPr defaultRowHeight="15.75" x14ac:dyDescent="0.25"/>
  <cols>
    <col min="1" max="1" width="13.5703125" style="1" bestFit="1" customWidth="1"/>
    <col min="2" max="6" width="19.7109375" style="1" bestFit="1" customWidth="1"/>
    <col min="7" max="16384" width="9.140625" style="1"/>
  </cols>
  <sheetData>
    <row r="3" spans="1:6" ht="16.5" thickBot="1" x14ac:dyDescent="0.3">
      <c r="A3" s="4"/>
      <c r="B3" s="2">
        <v>2021</v>
      </c>
      <c r="C3" s="2">
        <v>2021</v>
      </c>
      <c r="D3" s="2">
        <v>2021</v>
      </c>
      <c r="E3" s="2">
        <v>2021</v>
      </c>
      <c r="F3" s="2">
        <v>2021</v>
      </c>
    </row>
    <row r="4" spans="1:6" x14ac:dyDescent="0.25">
      <c r="A4" s="5" t="s">
        <v>278</v>
      </c>
      <c r="B4" s="3">
        <f>'Income statement '!B32</f>
        <v>11330280</v>
      </c>
      <c r="C4" s="3">
        <f>'Income statement '!C32</f>
        <v>15901516.799999999</v>
      </c>
      <c r="D4" s="3">
        <f>'Income statement '!D32</f>
        <v>19783576.800000001</v>
      </c>
      <c r="E4" s="3">
        <f>'Income statement '!E32</f>
        <v>24650028</v>
      </c>
      <c r="F4" s="3">
        <f>'Income statement '!F32</f>
        <v>32356755.600000001</v>
      </c>
    </row>
    <row r="5" spans="1:6" x14ac:dyDescent="0.25">
      <c r="A5" s="5" t="s">
        <v>280</v>
      </c>
      <c r="B5" s="3">
        <f>'Income statement '!B66+'Income statement '!B40</f>
        <v>10832277.829333333</v>
      </c>
      <c r="C5" s="3">
        <f>'Income statement '!C66+'Income statement '!C40</f>
        <v>15049288.735061333</v>
      </c>
      <c r="D5" s="3">
        <f>'Income statement '!D66+'Income statement '!D40</f>
        <v>17446719.795445334</v>
      </c>
      <c r="E5" s="3">
        <f>'Income statement '!E66+'Income statement '!E40</f>
        <v>21245590.33616</v>
      </c>
      <c r="F5" s="3">
        <f>'Income statement '!F66+'Income statement '!F40</f>
        <v>24997237.897840001</v>
      </c>
    </row>
    <row r="6" spans="1:6" x14ac:dyDescent="0.25">
      <c r="A6" s="5" t="s">
        <v>279</v>
      </c>
      <c r="B6" s="3">
        <f>'Income statement '!B76</f>
        <v>348601.51946666674</v>
      </c>
      <c r="C6" s="3">
        <f>'Income statement '!C76</f>
        <v>596559.64545706578</v>
      </c>
      <c r="D6" s="3">
        <f>'Income statement '!D76</f>
        <v>1635799.9031882668</v>
      </c>
      <c r="E6" s="3">
        <f>'Income statement '!E76</f>
        <v>2383106.3646879997</v>
      </c>
      <c r="F6" s="3">
        <f>'Income statement '!F76</f>
        <v>5151662.3915119991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Start-Up Plan </vt:lpstr>
      <vt:lpstr>Payslip Book</vt:lpstr>
      <vt:lpstr>Menu</vt:lpstr>
      <vt:lpstr>Income statement </vt:lpstr>
      <vt:lpstr>Capex</vt:lpstr>
      <vt:lpstr>Cash flow Statement</vt:lpstr>
      <vt:lpstr>Balance sheet </vt:lpstr>
      <vt:lpstr>Presentations and Analyis 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2020-07-21T08:27:48Z</dcterms:created>
  <dcterms:modified xsi:type="dcterms:W3CDTF">2020-11-12T18:09:24Z</dcterms:modified>
</cp:coreProperties>
</file>