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120" windowWidth="15360" windowHeight="7416" tabRatio="918"/>
  </bookViews>
  <sheets>
    <sheet name="Calculation sheet" sheetId="7" r:id="rId1"/>
    <sheet name="HMB Cal Sheet" sheetId="21" r:id="rId2"/>
    <sheet name="Scrutiny Sheet" sheetId="16" r:id="rId3"/>
    <sheet name="Annex I-T" sheetId="15" state="hidden" r:id="rId4"/>
    <sheet name="Annex I-NT" sheetId="1" r:id="rId5"/>
    <sheet name="Annex IV- T" sheetId="12" state="hidden" r:id="rId6"/>
    <sheet name="Annex IV- NT" sheetId="13" state="hidden" r:id="rId7"/>
    <sheet name="Annex III" sheetId="19" r:id="rId8"/>
    <sheet name="Multiple Realization" sheetId="20" r:id="rId9"/>
  </sheets>
  <externalReferences>
    <externalReference r:id="rId10"/>
    <externalReference r:id="rId11"/>
  </externalReferences>
  <definedNames>
    <definedName name="Bank" localSheetId="1">'[1]Calculation sheet'!$E$3:$E$30</definedName>
    <definedName name="Bank">'[1]Calculation sheet'!$E$3:$E$30</definedName>
    <definedName name="Currency" localSheetId="1">'[1]Calculation sheet'!$B$3:$B$164</definedName>
    <definedName name="Currency">'[1]Calculation sheet'!$B$3:$B$164</definedName>
    <definedName name="Percent">[1]!Cateogry[%Age]</definedName>
    <definedName name="_xlnm.Print_Area" localSheetId="7">'Annex III'!$A$1:$V$14</definedName>
    <definedName name="_xlnm.Print_Area" localSheetId="4">'Annex I-NT'!$B$1:$K$56</definedName>
    <definedName name="_xlnm.Print_Area" localSheetId="3">'Annex I-T'!$B$1:$K$58</definedName>
    <definedName name="_xlnm.Print_Area" localSheetId="0">'Calculation sheet'!$B$1:$J$47</definedName>
    <definedName name="_xlnm.Print_Area" localSheetId="1">'HMB Cal Sheet'!$B$1:$F$29</definedName>
    <definedName name="_xlnm.Print_Area" localSheetId="2">'Scrutiny Sheet'!$A$1:$B$19</definedName>
  </definedNames>
  <calcPr calcId="144525"/>
</workbook>
</file>

<file path=xl/calcChain.xml><?xml version="1.0" encoding="utf-8"?>
<calcChain xmlns="http://schemas.openxmlformats.org/spreadsheetml/2006/main">
  <c r="B9" i="16" l="1"/>
  <c r="I27" i="7" l="1"/>
  <c r="S6" i="19" l="1"/>
  <c r="C27" i="21" l="1"/>
  <c r="E7" i="21"/>
  <c r="D7" i="21"/>
  <c r="C7" i="21"/>
  <c r="C4" i="21"/>
  <c r="E20" i="1"/>
  <c r="F7" i="21" l="1"/>
  <c r="F17" i="21" s="1"/>
  <c r="D17" i="21"/>
  <c r="I6" i="1" l="1"/>
  <c r="B13" i="16" l="1"/>
  <c r="B10" i="16"/>
  <c r="B8" i="16"/>
  <c r="B7" i="16"/>
  <c r="B6" i="16"/>
  <c r="B3" i="16"/>
  <c r="F7" i="20"/>
  <c r="D7" i="20"/>
  <c r="C7" i="20"/>
  <c r="B7" i="20"/>
  <c r="N6" i="19"/>
  <c r="I6" i="19"/>
  <c r="H6" i="19"/>
  <c r="F6" i="19"/>
  <c r="E6" i="19"/>
  <c r="D6" i="19"/>
  <c r="C6" i="19"/>
  <c r="E25" i="15"/>
  <c r="E24" i="15"/>
  <c r="E23" i="15"/>
  <c r="E22" i="15"/>
  <c r="E21" i="15"/>
  <c r="E20" i="15"/>
  <c r="E19" i="15"/>
  <c r="I32" i="1" l="1"/>
  <c r="I33" i="15" l="1"/>
  <c r="D26" i="15"/>
  <c r="D28" i="15" s="1"/>
  <c r="D27" i="15" l="1"/>
  <c r="E24" i="1"/>
  <c r="E23" i="1"/>
  <c r="E22" i="1"/>
  <c r="E19" i="1"/>
  <c r="D18" i="7" l="1"/>
  <c r="E18" i="7"/>
  <c r="D25" i="1"/>
  <c r="C29" i="7"/>
  <c r="C32" i="7" s="1"/>
  <c r="I38" i="7"/>
  <c r="G38" i="7"/>
  <c r="E38" i="7"/>
  <c r="C27" i="7"/>
  <c r="E14" i="7"/>
  <c r="E23" i="21" l="1"/>
  <c r="E21" i="21"/>
  <c r="D26" i="1"/>
  <c r="D27" i="1"/>
  <c r="G14" i="7" l="1"/>
  <c r="G18" i="7" s="1"/>
  <c r="E21" i="1" l="1"/>
  <c r="E18" i="1"/>
  <c r="H1" i="7" l="1"/>
  <c r="D29" i="7" l="1"/>
  <c r="F31" i="7" s="1"/>
  <c r="E7" i="20" l="1"/>
  <c r="G7" i="20" s="1"/>
  <c r="D3" i="21"/>
  <c r="C5" i="21" s="1"/>
  <c r="C19" i="21" s="1"/>
  <c r="F42" i="7"/>
  <c r="C23" i="21" s="1"/>
  <c r="C24" i="21" s="1"/>
  <c r="F41" i="7"/>
  <c r="C21" i="21" s="1"/>
  <c r="C22" i="21" s="1"/>
  <c r="G27" i="7"/>
  <c r="F29" i="7" l="1"/>
  <c r="F39" i="7" s="1"/>
  <c r="E26" i="15"/>
  <c r="E28" i="15" s="1"/>
  <c r="F38" i="7"/>
  <c r="J6" i="19"/>
  <c r="L6" i="19" s="1"/>
  <c r="F44" i="7"/>
  <c r="F18" i="7"/>
  <c r="H38" i="7" l="1"/>
  <c r="B31" i="7"/>
  <c r="J43" i="7"/>
  <c r="J42" i="7"/>
  <c r="J41" i="7"/>
  <c r="H41" i="7"/>
  <c r="F45" i="7"/>
  <c r="H43" i="7"/>
  <c r="B17" i="16" s="1"/>
  <c r="H42" i="7"/>
  <c r="J38" i="7" l="1"/>
  <c r="H39" i="7"/>
  <c r="J39" i="7" s="1"/>
  <c r="D31" i="7"/>
  <c r="C3" i="21" s="1"/>
  <c r="B3" i="21"/>
  <c r="D5" i="21"/>
  <c r="C20" i="21" s="1"/>
  <c r="C26" i="21" s="1"/>
  <c r="C28" i="21" s="1"/>
  <c r="B12" i="16"/>
  <c r="M6" i="19"/>
  <c r="O6" i="19" s="1"/>
  <c r="E25" i="1"/>
  <c r="E27" i="1" s="1"/>
  <c r="B16" i="16"/>
  <c r="Q6" i="19"/>
  <c r="E31" i="15"/>
  <c r="P6" i="19"/>
  <c r="E30" i="15"/>
  <c r="B15" i="16"/>
  <c r="E30" i="1"/>
  <c r="E29" i="1"/>
  <c r="G22" i="7"/>
  <c r="J44" i="7"/>
  <c r="H44" i="7"/>
  <c r="B14" i="16" l="1"/>
  <c r="B18" i="16" s="1"/>
  <c r="J45" i="7"/>
  <c r="E28" i="1"/>
  <c r="E29" i="15"/>
  <c r="H45" i="7"/>
  <c r="G47" i="7" s="1"/>
  <c r="B19" i="16" s="1"/>
  <c r="R6" i="19"/>
  <c r="T6" i="19" s="1"/>
  <c r="E31" i="1" l="1"/>
  <c r="E32" i="15"/>
  <c r="E35" i="15" s="1"/>
  <c r="E34" i="1"/>
</calcChain>
</file>

<file path=xl/sharedStrings.xml><?xml version="1.0" encoding="utf-8"?>
<sst xmlns="http://schemas.openxmlformats.org/spreadsheetml/2006/main" count="391" uniqueCount="265">
  <si>
    <t>Insurance</t>
  </si>
  <si>
    <t>Invoice #</t>
  </si>
  <si>
    <t>E Form No</t>
  </si>
  <si>
    <t>E Form Date</t>
  </si>
  <si>
    <t>Description</t>
  </si>
  <si>
    <t>Realization Date</t>
  </si>
  <si>
    <t>Less:</t>
  </si>
  <si>
    <t>Freight</t>
  </si>
  <si>
    <t>Commission</t>
  </si>
  <si>
    <t>Ttl</t>
  </si>
  <si>
    <t>FOB Realized</t>
  </si>
  <si>
    <t>NTN #</t>
  </si>
  <si>
    <t xml:space="preserve">AWB/ BL # </t>
  </si>
  <si>
    <t>Destination Country</t>
  </si>
  <si>
    <t>Item</t>
  </si>
  <si>
    <t>Value in FC</t>
  </si>
  <si>
    <t>Value in PKR</t>
  </si>
  <si>
    <t>Under HS Code</t>
  </si>
  <si>
    <t>TOTAL INVOICE VALUE</t>
  </si>
  <si>
    <t>Commission Paid - FCY</t>
  </si>
  <si>
    <t>Total Insurance [ amount in PKR]</t>
  </si>
  <si>
    <t>Total Freight [ amount in PKR]</t>
  </si>
  <si>
    <t>TOTAL INVOICE VALUE - FOB</t>
  </si>
  <si>
    <t>@</t>
  </si>
  <si>
    <t>PKR</t>
  </si>
  <si>
    <t>Name of Bank</t>
  </si>
  <si>
    <t>Total amount realized in FCY</t>
  </si>
  <si>
    <t>Total amount realized in PKR applying WAR- SBP</t>
  </si>
  <si>
    <t>Amount Not Applicable</t>
  </si>
  <si>
    <t>Amount Applicable</t>
  </si>
  <si>
    <t>Realized Amt in FCY</t>
  </si>
  <si>
    <t>Total Amount</t>
  </si>
  <si>
    <t>Total Amount Realized</t>
  </si>
  <si>
    <t>DLTL CLAIM CALCULATION</t>
  </si>
  <si>
    <t>ITEM DETAIL</t>
  </si>
  <si>
    <t>PAYMENT DETAIL</t>
  </si>
  <si>
    <t xml:space="preserve">NOTE:     For allocation of freight, insurance &amp; commission, %age of quantity is based. </t>
  </si>
  <si>
    <t>Bank Realization Date</t>
  </si>
  <si>
    <t>Shipment Date (GD)</t>
  </si>
  <si>
    <t>Term of Shipment</t>
  </si>
  <si>
    <t>AWB/ BL Date</t>
  </si>
  <si>
    <t>Invoice Date</t>
  </si>
  <si>
    <t>.</t>
  </si>
  <si>
    <t>/-</t>
  </si>
  <si>
    <t>Weighted Average Customer Exchange Rates-  SBP</t>
  </si>
  <si>
    <t>Bank</t>
  </si>
  <si>
    <t>Sialkot</t>
  </si>
  <si>
    <t>Bill No</t>
  </si>
  <si>
    <t>Shipping Bills No</t>
  </si>
  <si>
    <t>Value Realized</t>
  </si>
  <si>
    <t>Habib Metropolitan Bank</t>
  </si>
  <si>
    <t>ANNEXURE - I</t>
  </si>
  <si>
    <t>No. _____________</t>
  </si>
  <si>
    <t>The Manager</t>
  </si>
  <si>
    <t>Dear Sir/ Madam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</si>
  <si>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</si>
  <si>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</si>
  <si>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</si>
  <si>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</si>
  <si>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</si>
  <si>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</si>
  <si>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</si>
  <si>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</si>
  <si>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</si>
  <si>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</si>
  <si>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</si>
  <si>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Equiv PKR:</t>
  </si>
  <si>
    <t>E- Form/ EFE  No.</t>
  </si>
  <si>
    <t>GD No.</t>
  </si>
  <si>
    <t>Shipment Date:</t>
  </si>
  <si>
    <t>HS Code(s) for Claim:</t>
  </si>
  <si>
    <t>Country of Export:</t>
  </si>
  <si>
    <t>Realization Date:</t>
  </si>
  <si>
    <t>SBP DMMD WAR on Realization Date:</t>
  </si>
  <si>
    <t>Realization FCY:</t>
  </si>
  <si>
    <t>Commission Paid (FCY):</t>
  </si>
  <si>
    <t>Applicable FCY Amount:</t>
  </si>
  <si>
    <t>Insurance paid:</t>
  </si>
  <si>
    <t>Freight paid:</t>
  </si>
  <si>
    <t>Net FOB value:</t>
  </si>
  <si>
    <t>Category wise incentive of Drawback:</t>
  </si>
  <si>
    <t>Total Amount of Drawback:</t>
  </si>
  <si>
    <t>(lowest value of EFE/GD/Realized)</t>
  </si>
  <si>
    <t>(50% of</t>
  </si>
  <si>
    <t>the incentive of drawback + 2% drawback for export to nontraditional market)</t>
  </si>
  <si>
    <t>+</t>
  </si>
  <si>
    <t>=</t>
  </si>
  <si>
    <t>12.</t>
  </si>
  <si>
    <t>13.</t>
  </si>
  <si>
    <t>14.</t>
  </si>
  <si>
    <t>15.</t>
  </si>
  <si>
    <t>16.</t>
  </si>
  <si>
    <t>In support of our claim, we enclose the following documents:</t>
  </si>
  <si>
    <t>Print of GD Form</t>
  </si>
  <si>
    <t>Copy of commercial invoice</t>
  </si>
  <si>
    <t>Shipping documents (HB/MBL/HAWB/MAWB)</t>
  </si>
  <si>
    <t>Copy of freight invoice</t>
  </si>
  <si>
    <t>Copy of insurance invoice</t>
  </si>
  <si>
    <t>Copy of certificate from Association</t>
  </si>
  <si>
    <t>Copy of Annexure "A"</t>
  </si>
  <si>
    <t>Signature with Stamp showing designation</t>
  </si>
  <si>
    <t>ANNEXURE - IV</t>
  </si>
  <si>
    <t>No.___________</t>
  </si>
  <si>
    <t>Date:_______________</t>
  </si>
  <si>
    <t xml:space="preserve">CERTIFICATION OF BEING MANUFACTURER-CUM-EXPORTER FOR PRODUCTS UNDER TEXTILE </t>
  </si>
  <si>
    <t>DIVISION NOTIFICATION DUTY DRAWBACK OF TAXES 2017-18</t>
  </si>
  <si>
    <t>Seal of Association</t>
  </si>
  <si>
    <t>Print of EFE/ E- Form</t>
  </si>
  <si>
    <t>APPLICATION FOR PAYMENT OF LOCAL TAXES AND LEVIES DRAWBACK (NON TEXTILE)</t>
  </si>
  <si>
    <t>We undertake that the above claim is genuine as per the conditions of the Ministry of Commerce and Textile SRO 1248</t>
  </si>
  <si>
    <t>"Local Taxes and Levies Drawback (Non-Textile) Order 2017". In Case any discrepancy is detected subsequently</t>
  </si>
  <si>
    <t>imposition of penalty in accordance with the provisions of Imports and Exports (Control) Act, 1950 (XXXIX of 1950)</t>
  </si>
  <si>
    <t>and the rules and orders made there without prejudice to any other law for the time being in force.</t>
  </si>
  <si>
    <t>CERTIFICATION OF BEING MANUFACTURER-CUM-EXPORTER FOR PRODUCTS UNDER COMMERCE</t>
  </si>
  <si>
    <t>DIVISION SRO LOCAL TAXES AND LEVIES DRAWBACK (NON TEXTILE) ORDER 2017</t>
  </si>
  <si>
    <t>APPLICATION FOR PAYMENT OF DUTY DRAWBACK OF TAXES ON EXPOERT OF TEXTILE PRODUCTS</t>
  </si>
  <si>
    <t>17.</t>
  </si>
  <si>
    <t>Validity of Min Tex Registration:</t>
  </si>
  <si>
    <t xml:space="preserve">We undertake that the above claim is genuine as per the conditions of the Ministry of Commerce and </t>
  </si>
  <si>
    <t xml:space="preserve">subsequently, the SBP BSC may impose penalty up to 100% of the claim in addition to refund of amount  </t>
  </si>
  <si>
    <t>of claim paid.</t>
  </si>
  <si>
    <t>Local Taxes and Levies Drawback 2017-2018</t>
  </si>
  <si>
    <t>Drawback type</t>
  </si>
  <si>
    <t>Exporter name</t>
  </si>
  <si>
    <t>Bank &amp; Branch</t>
  </si>
  <si>
    <t>Mintex no.</t>
  </si>
  <si>
    <t>E-form No.</t>
  </si>
  <si>
    <t>Shipment date</t>
  </si>
  <si>
    <t>Date of realization</t>
  </si>
  <si>
    <t>Exporting Goods</t>
  </si>
  <si>
    <t>H.S Code</t>
  </si>
  <si>
    <t>Particulars</t>
  </si>
  <si>
    <t>Currency</t>
  </si>
  <si>
    <t>Eqv PKR</t>
  </si>
  <si>
    <t xml:space="preserve">Freight Paid </t>
  </si>
  <si>
    <t>Commission paid</t>
  </si>
  <si>
    <t>Net FOB Value</t>
  </si>
  <si>
    <t>Drawback Amount (PKR)</t>
  </si>
  <si>
    <t>E FORM AMOUNT</t>
  </si>
  <si>
    <t>REALIZED AMOUNT</t>
  </si>
  <si>
    <t>G.D. AMOUNT</t>
  </si>
  <si>
    <t>CURRENCY</t>
  </si>
  <si>
    <t>APPLICABLE FCY AMOUNT</t>
  </si>
  <si>
    <t>Rate of incentive for claim</t>
  </si>
  <si>
    <t>DLTL drawback applicable amount- Rupees</t>
  </si>
  <si>
    <t>CALCULATION SHEET FOR APPLYING DLTL CLAIM</t>
  </si>
  <si>
    <t>Draw Back of Local Taxes and Levies 2017-2018 For Non Textile Products</t>
  </si>
  <si>
    <r>
      <t xml:space="preserve">This is to certify that M/s  </t>
    </r>
    <r>
      <rPr>
        <b/>
        <i/>
        <u/>
        <sz val="10"/>
        <color theme="1"/>
        <rFont val="Arial"/>
        <family val="2"/>
      </rPr>
      <t xml:space="preserve">VIGILANT ENTERPRISES </t>
    </r>
    <r>
      <rPr>
        <sz val="10"/>
        <color theme="1"/>
        <rFont val="Arial"/>
        <family val="2"/>
      </rPr>
      <t xml:space="preserve">   Bearing NTN</t>
    </r>
    <r>
      <rPr>
        <u/>
        <sz val="10"/>
        <color theme="1"/>
        <rFont val="Arial"/>
        <family val="2"/>
      </rPr>
      <t xml:space="preserve"> 1751731-1 </t>
    </r>
    <r>
      <rPr>
        <sz val="10"/>
        <color theme="1"/>
        <rFont val="Arial"/>
        <family val="2"/>
      </rPr>
      <t>and our Registration No.</t>
    </r>
    <r>
      <rPr>
        <u/>
        <sz val="10"/>
        <color theme="1"/>
        <rFont val="Arial"/>
        <family val="2"/>
      </rPr>
      <t xml:space="preserve"> C-822 </t>
    </r>
    <r>
      <rPr>
        <sz val="10"/>
        <color theme="1"/>
        <rFont val="Arial"/>
        <family val="2"/>
      </rPr>
      <t xml:space="preserve"> valid till </t>
    </r>
    <r>
      <rPr>
        <u/>
        <sz val="10"/>
        <color theme="1"/>
        <rFont val="Arial"/>
        <family val="2"/>
      </rPr>
      <t xml:space="preserve"> 31 March 2018 </t>
    </r>
    <r>
      <rPr>
        <sz val="10"/>
        <color theme="1"/>
        <rFont val="Arial"/>
        <family val="2"/>
      </rPr>
      <t xml:space="preserve"> is a bonafide manufacturers-cum- exporter of products falling under Commerce Division Notification "Local Taxes and Levies Drawback (Non Textile) Order 2017" and SBP EPD Circular Letter No.</t>
    </r>
    <r>
      <rPr>
        <u/>
        <sz val="10"/>
        <color theme="1"/>
        <rFont val="Arial"/>
        <family val="2"/>
      </rPr>
      <t xml:space="preserve">  </t>
    </r>
    <r>
      <rPr>
        <b/>
        <u/>
        <sz val="10"/>
        <color theme="1"/>
        <rFont val="Arial"/>
        <family val="2"/>
      </rPr>
      <t>24 of 2017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.</t>
    </r>
  </si>
  <si>
    <t>Stamp &amp; Signature of the Authorized Executive Member</t>
  </si>
  <si>
    <r>
      <t xml:space="preserve">This is to certify that M/s  </t>
    </r>
    <r>
      <rPr>
        <b/>
        <i/>
        <u/>
        <sz val="10"/>
        <color theme="1"/>
        <rFont val="Arial"/>
        <family val="2"/>
      </rPr>
      <t xml:space="preserve">VIGILANT ENTERPRISES </t>
    </r>
    <r>
      <rPr>
        <sz val="10"/>
        <color theme="1"/>
        <rFont val="Arial"/>
        <family val="2"/>
      </rPr>
      <t xml:space="preserve">   Bearing   RDACell Registration No.</t>
    </r>
    <r>
      <rPr>
        <u/>
        <sz val="10"/>
        <color theme="1"/>
        <rFont val="Arial"/>
        <family val="2"/>
      </rPr>
      <t xml:space="preserve"> 22750 </t>
    </r>
    <r>
      <rPr>
        <sz val="10"/>
        <color theme="1"/>
        <rFont val="Arial"/>
        <family val="2"/>
      </rPr>
      <t xml:space="preserve"> valid till </t>
    </r>
    <r>
      <rPr>
        <u/>
        <sz val="10"/>
        <color theme="1"/>
        <rFont val="Arial"/>
        <family val="2"/>
      </rPr>
      <t xml:space="preserve"> 28/12/2019 </t>
    </r>
    <r>
      <rPr>
        <sz val="10"/>
        <color theme="1"/>
        <rFont val="Arial"/>
        <family val="2"/>
      </rPr>
      <t>, NTN</t>
    </r>
    <r>
      <rPr>
        <u/>
        <sz val="10"/>
        <color theme="1"/>
        <rFont val="Arial"/>
        <family val="2"/>
      </rPr>
      <t xml:space="preserve"> 1751731-1 </t>
    </r>
    <r>
      <rPr>
        <sz val="10"/>
        <color theme="1"/>
        <rFont val="Arial"/>
        <family val="2"/>
      </rPr>
      <t>and our Registration No.</t>
    </r>
    <r>
      <rPr>
        <u/>
        <sz val="10"/>
        <color theme="1"/>
        <rFont val="Arial"/>
        <family val="2"/>
      </rPr>
      <t xml:space="preserve"> C-2077 </t>
    </r>
    <r>
      <rPr>
        <sz val="10"/>
        <color theme="1"/>
        <rFont val="Arial"/>
        <family val="2"/>
      </rPr>
      <t xml:space="preserve"> valid till </t>
    </r>
    <r>
      <rPr>
        <u/>
        <sz val="10"/>
        <color theme="1"/>
        <rFont val="Arial"/>
        <family val="2"/>
      </rPr>
      <t xml:space="preserve"> 31 March 2018 </t>
    </r>
    <r>
      <rPr>
        <sz val="10"/>
        <color theme="1"/>
        <rFont val="Arial"/>
        <family val="2"/>
      </rPr>
      <t xml:space="preserve"> is a bonafide manufacturers-cum- exporter of products falling under Textile Division Notification "Duty Drawback of Taxes Order 2017-18" and SBP EPD Circular Letter No.</t>
    </r>
    <r>
      <rPr>
        <u/>
        <sz val="10"/>
        <color theme="1"/>
        <rFont val="Arial"/>
        <family val="2"/>
      </rPr>
      <t xml:space="preserve">  </t>
    </r>
    <r>
      <rPr>
        <b/>
        <u/>
        <sz val="10"/>
        <color theme="1"/>
        <rFont val="Arial"/>
        <family val="2"/>
      </rPr>
      <t>25 of 2017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.</t>
    </r>
  </si>
  <si>
    <t>SBP-BSC may obtain immediate refund of the amount and forward the matter to Ministry of Commerce and Textile for</t>
  </si>
  <si>
    <t xml:space="preserve">Textile Notification "Duty Drawback of Taxes Order 2017-18". In claim any discrepancy is detected </t>
  </si>
  <si>
    <t>Copy of latest RDAcell Registration Certificate</t>
  </si>
  <si>
    <t>Value realized (As Claimed)</t>
  </si>
  <si>
    <t>Simply Start by typing Next Sr. Number</t>
  </si>
  <si>
    <t>Type/Choose Prefix of your Bank in CAPS</t>
  </si>
  <si>
    <t>Write NTN in the following format 1234567-8.</t>
  </si>
  <si>
    <t>Full legal name with correct spelling</t>
  </si>
  <si>
    <t>Date Must be typed in "MM-DD-YYYY" Format</t>
  </si>
  <si>
    <t>Country Codes are available in 'Lists' Sheet</t>
  </si>
  <si>
    <t>Currency Codes are available in 'Lists' Sheet</t>
  </si>
  <si>
    <t>Value Lowest of the GD / EFE / Realized Values</t>
  </si>
  <si>
    <t>Commission Paid to Foreign Agent</t>
  </si>
  <si>
    <t>Applicable FCY - Commission (= I - J )</t>
  </si>
  <si>
    <t>Equiv (PKR) = NET FC  x SBP WAR (K x L)</t>
  </si>
  <si>
    <t>Equiv PKR - Freight - Insurance (=M-N-O)</t>
  </si>
  <si>
    <t>Choose Appropriate Percentage</t>
  </si>
  <si>
    <t>Sr.</t>
  </si>
  <si>
    <t>NTN</t>
  </si>
  <si>
    <t>Name of Exporter</t>
  </si>
  <si>
    <t>EFE No.</t>
  </si>
  <si>
    <t>Shipment Date</t>
  </si>
  <si>
    <t>Country Code</t>
  </si>
  <si>
    <t>Applicable FCY Value</t>
  </si>
  <si>
    <t>Commission (FCY)</t>
  </si>
  <si>
    <t>FX Rate (WAR)</t>
  </si>
  <si>
    <t>Equivalent PKR</t>
  </si>
  <si>
    <t>Freight (PKR)</t>
  </si>
  <si>
    <t>Insurance (PKR)</t>
  </si>
  <si>
    <t>Eligible PKR Amount</t>
  </si>
  <si>
    <t>Percentage</t>
  </si>
  <si>
    <t>Amount of Claim (PKR)</t>
  </si>
  <si>
    <t>Remarks</t>
  </si>
  <si>
    <t>Net Realized Value</t>
  </si>
  <si>
    <t>SWIFT No</t>
  </si>
  <si>
    <t>ANNEXURE - III</t>
  </si>
  <si>
    <t>Simply Start by typing Sr. Number</t>
  </si>
  <si>
    <t>Total Realized Value (V)</t>
  </si>
  <si>
    <t>SBP WAR rate as on the date of Realization (R)</t>
  </si>
  <si>
    <t>{(V1 x R1) + (V2 x R2) +...( Vn x Rn)}/ (V1+V2+...Vn)</t>
  </si>
  <si>
    <t>Field 20 of SWIFT message</t>
  </si>
  <si>
    <t>EFE / Manual E-Form / Gate Pass No.</t>
  </si>
  <si>
    <t>SBP DMMD WAR</t>
  </si>
  <si>
    <t>SWIFT NO</t>
  </si>
  <si>
    <r>
      <t xml:space="preserve">I/We, M/s,  </t>
    </r>
    <r>
      <rPr>
        <b/>
        <i/>
        <u/>
        <sz val="10"/>
        <color theme="1"/>
        <rFont val="Arial"/>
        <family val="2"/>
      </rPr>
      <t>VIGILANT ENTERPRISES</t>
    </r>
    <r>
      <rPr>
        <sz val="10"/>
        <color theme="1"/>
        <rFont val="Arial"/>
        <family val="2"/>
      </rPr>
      <t xml:space="preserve"> P.O. Box 2385, Mohabat Khan Town, 9KM Daska Road, Sialkot-51310 Pakistan having NTN No. 1751731.1 and Min Tex Identification No.</t>
    </r>
    <r>
      <rPr>
        <u/>
        <sz val="10"/>
        <color theme="1"/>
        <rFont val="Arial"/>
        <family val="2"/>
      </rPr>
      <t xml:space="preserve"> 052172612012649 </t>
    </r>
    <r>
      <rPr>
        <sz val="10"/>
        <color theme="1"/>
        <rFont val="Arial"/>
        <family val="2"/>
      </rPr>
      <t xml:space="preserve"> hereby apply for payment of Drawback under Para 1(4)(a) of Textile Division Notification No. 1(42-A)/TID/17-TR-II and EPD Circular Letter No.</t>
    </r>
    <r>
      <rPr>
        <b/>
        <u/>
        <sz val="10"/>
        <color theme="1"/>
        <rFont val="Arial"/>
        <family val="2"/>
      </rPr>
      <t xml:space="preserve"> 25 of 2017 </t>
    </r>
    <r>
      <rPr>
        <sz val="10"/>
        <color theme="1"/>
        <rFont val="Arial"/>
        <family val="2"/>
      </rPr>
      <t xml:space="preserve"> against shipments made by us as per following details:</t>
    </r>
  </si>
  <si>
    <t>Sialkot Branch</t>
  </si>
  <si>
    <t xml:space="preserve">Date: 20-01-2018 </t>
  </si>
  <si>
    <t>HMB</t>
  </si>
  <si>
    <t>WAR as calculated in Realization Sheet</t>
  </si>
  <si>
    <t>FOR MULTIPLE REALIZATION</t>
  </si>
  <si>
    <t>Non- Textile</t>
  </si>
  <si>
    <t>Date:</t>
  </si>
  <si>
    <t>Calculation sheet for Drawback</t>
  </si>
  <si>
    <t>E-form Amount</t>
  </si>
  <si>
    <t xml:space="preserve"> G.D Amount</t>
  </si>
  <si>
    <t>Realized Amount</t>
  </si>
  <si>
    <t>Applicable FCY Amount</t>
  </si>
  <si>
    <t>Realizations:</t>
  </si>
  <si>
    <t>Dates</t>
  </si>
  <si>
    <t>Amounts</t>
  </si>
  <si>
    <t>WAR Rate</t>
  </si>
  <si>
    <t>Eqv. PKR</t>
  </si>
  <si>
    <t>Part Payment-1</t>
  </si>
  <si>
    <t>Part Payment -2</t>
  </si>
  <si>
    <t>Part Payment-3</t>
  </si>
  <si>
    <t>Part Payment-4</t>
  </si>
  <si>
    <t>Part Payment-5</t>
  </si>
  <si>
    <t>Part Payment-6</t>
  </si>
  <si>
    <t>Part Payment-7</t>
  </si>
  <si>
    <t>Part Payment-8</t>
  </si>
  <si>
    <t>Part Payment-9</t>
  </si>
  <si>
    <t>Part Payment-10</t>
  </si>
  <si>
    <t>Total:</t>
  </si>
  <si>
    <t>Applicable WAR rate:</t>
  </si>
  <si>
    <t>Applicable PKR Amount:</t>
  </si>
  <si>
    <t>Freight Amount:</t>
  </si>
  <si>
    <t>Applicable freight</t>
  </si>
  <si>
    <t>Insurance Amount:</t>
  </si>
  <si>
    <t>Insurance ratio</t>
  </si>
  <si>
    <t>Applicable Insurance:</t>
  </si>
  <si>
    <t>Commission Paid</t>
  </si>
  <si>
    <t>Net FOB Amount</t>
  </si>
  <si>
    <t>Drawback Amount:</t>
  </si>
  <si>
    <t>Rate of Incentive:</t>
  </si>
  <si>
    <t>Freight Ratio</t>
  </si>
  <si>
    <t>SIMAP Membership  No</t>
  </si>
  <si>
    <t>C&amp;F</t>
  </si>
  <si>
    <t>Quantity [pcs]</t>
  </si>
  <si>
    <t>USD</t>
  </si>
  <si>
    <t>alBaraka Bank Pakistan</t>
  </si>
  <si>
    <t>alBaraka Bank (Pakistan) Ltd.</t>
  </si>
  <si>
    <t>askari Bank Limited</t>
  </si>
  <si>
    <t>askari Bank Limited, Tariq Road, Sialkot Cantt.</t>
  </si>
  <si>
    <t>Tariq Road, Sialkot Cantt.</t>
  </si>
  <si>
    <t>Paris Road Sialkot</t>
  </si>
  <si>
    <t>FDBC# 02/0090 56189</t>
  </si>
  <si>
    <t>EAP/0441/17/2795</t>
  </si>
  <si>
    <t>BL</t>
  </si>
  <si>
    <t>alBaraka Bank (Pakistan) Ltd. Paris Road, Sialkot</t>
  </si>
  <si>
    <t>M/s.UNIQUE MEDICAL SYSTEM</t>
  </si>
  <si>
    <t>3651690-2</t>
  </si>
  <si>
    <t>SONERI BANK LIMITED</t>
  </si>
  <si>
    <t>SONERI BANK LIMITED SHSHAB PURA SIALKOT</t>
  </si>
  <si>
    <t>Main branch sialkot</t>
  </si>
  <si>
    <t>shahab pura Sialkot</t>
  </si>
  <si>
    <r>
      <t xml:space="preserve">I/We, M/s,  </t>
    </r>
    <r>
      <rPr>
        <b/>
        <i/>
        <u/>
        <sz val="10"/>
        <color theme="1"/>
        <rFont val="Arial"/>
        <family val="2"/>
      </rPr>
      <t xml:space="preserve">UNIQUE MEDICAL SYSTEMS. </t>
    </r>
    <r>
      <rPr>
        <sz val="10"/>
        <color theme="1"/>
        <rFont val="Arial"/>
        <family val="2"/>
      </rPr>
      <t xml:space="preserve"> Ismail abad pacca garha sialkot Pakistan having NTN No. 3651690-2 hereby apply for payment of Drawback under Para 1 (4) (a) and 1 (4) (d) of Commerce Division SRO No. 1248(I)/2017 and EPD Circular Letter No.</t>
    </r>
    <r>
      <rPr>
        <u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24 of 2017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against shipments made by us as per following details:</t>
    </r>
  </si>
  <si>
    <t>MAINCURR INSTRUMENTS</t>
  </si>
  <si>
    <t>UMS/110/18</t>
  </si>
  <si>
    <t>SBL-2018-000002811</t>
  </si>
  <si>
    <t>CP-122</t>
  </si>
  <si>
    <t>157-35197761</t>
  </si>
  <si>
    <t>SPEF-SB-16146</t>
  </si>
  <si>
    <t>FDBC/SBL/5804-18871/18/09</t>
  </si>
  <si>
    <t>SPAIN</t>
  </si>
  <si>
    <t>Manicurel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</si>
</sst>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[$£-809]* #,##0.00_-;\-[$£-809]* #,##0.00_-;_-[$£-809]* &quot;-&quot;??_-;_-@_-"/>
    <numFmt numFmtId="167" formatCode="_([$€-2]\ * #,##0.00_);_([$€-2]\ * \(#,##0.00\);_([$€-2]\ * &quot;-&quot;??_);_(@_)"/>
    <numFmt numFmtId="168" formatCode="0.0000"/>
    <numFmt numFmtId="169" formatCode="[$-409]mmmm\ d\,\ yyyy;@"/>
    <numFmt numFmtId="170" formatCode="[$Rs-846]\ #,##0;\-[$Rs-846]\ #,##0"/>
    <numFmt numFmtId="171" formatCode="[$USD]\ #,##0.00_);\([$USD]\ #,##0.00\)"/>
    <numFmt numFmtId="172" formatCode="_([$USD]\ * #,##0.00_);_([$USD]\ * \(#,##0.00\);_([$USD]\ * &quot;-&quot;??_);_(@_)"/>
    <numFmt numFmtId="173" formatCode="[$$-409]#,##0.00;[Red]&quot;-&quot;[$$-409]#,##0.00"/>
    <numFmt numFmtId="174" formatCode="[$Rs-846]\ #,##0.0000;\-[$Rs-846]\ #,##0.0000"/>
    <numFmt numFmtId="175" formatCode="#,##0.00;[Red]#,##0.00"/>
    <numFmt numFmtId="176" formatCode="[$-409]dd\-mmm\-yy;@"/>
    <numFmt numFmtId="177" formatCode="_(* #,##0.0000_);_(* \(#,##0.0000\);_(* &quot;-&quot;??_);_(@_)"/>
    <numFmt numFmtId="178" formatCode="m/d/yyyy;@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i/>
      <u val="singleAccounting"/>
      <sz val="12"/>
      <color theme="1"/>
      <name val="Comic Sans MS"/>
      <family val="4"/>
    </font>
    <font>
      <i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 Narrow"/>
      <family val="2"/>
    </font>
    <font>
      <i/>
      <sz val="11"/>
      <color theme="1"/>
      <name val="Arial Narrow"/>
      <family val="2"/>
    </font>
    <font>
      <b/>
      <i/>
      <sz val="14"/>
      <color rgb="FF0000CC"/>
      <name val="Arial Narrow"/>
      <family val="2"/>
    </font>
    <font>
      <sz val="12"/>
      <color theme="1"/>
      <name val="Arial Narrow"/>
      <family val="2"/>
    </font>
    <font>
      <i/>
      <sz val="14"/>
      <color rgb="FF0000CC"/>
      <name val="Arial Narrow"/>
      <family val="2"/>
    </font>
    <font>
      <i/>
      <sz val="11"/>
      <color theme="1"/>
      <name val="Century Gothic"/>
      <family val="2"/>
    </font>
    <font>
      <sz val="10"/>
      <color theme="0"/>
      <name val="Arial Narrow"/>
      <family val="2"/>
    </font>
    <font>
      <sz val="10"/>
      <color theme="0" tint="-0.14999847407452621"/>
      <name val="Arial Narrow"/>
      <family val="2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rgb="FFFF0000"/>
      <name val="Arial Narrow"/>
      <family val="2"/>
    </font>
    <font>
      <sz val="11"/>
      <color theme="1"/>
      <name val="Bodoni MT Condensed"/>
      <family val="1"/>
    </font>
    <font>
      <sz val="12"/>
      <color theme="1"/>
      <name val="Bodoni MT Condensed"/>
      <family val="1"/>
    </font>
    <font>
      <b/>
      <sz val="12"/>
      <color rgb="FF0000CC"/>
      <name val="Bodoni MT Condensed"/>
      <family val="1"/>
    </font>
    <font>
      <sz val="11"/>
      <color rgb="FFFF0000"/>
      <name val="Arial Narrow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003399"/>
      <name val="Arial"/>
      <family val="2"/>
    </font>
    <font>
      <b/>
      <sz val="10"/>
      <color rgb="FF003399"/>
      <name val="Arial"/>
      <family val="2"/>
    </font>
    <font>
      <u/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rgb="FF0000CC"/>
      <name val="Arial Narrow"/>
      <family val="2"/>
    </font>
    <font>
      <b/>
      <u val="singleAccounting"/>
      <sz val="10"/>
      <color rgb="FF0000CC"/>
      <name val="Arial Narrow"/>
      <family val="2"/>
    </font>
    <font>
      <b/>
      <sz val="11"/>
      <color theme="1"/>
      <name val="Arial Narrow"/>
      <family val="2"/>
    </font>
    <font>
      <b/>
      <u/>
      <sz val="10"/>
      <color rgb="FF0000CC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rgb="FF002060"/>
      <name val="Arial Narrow"/>
      <family val="2"/>
    </font>
    <font>
      <sz val="9"/>
      <color rgb="FF002060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73" fontId="19" fillId="0" borderId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2" fillId="4" borderId="0" xfId="0" applyFont="1" applyFill="1"/>
    <xf numFmtId="0" fontId="4" fillId="0" borderId="0" xfId="0" applyFont="1"/>
    <xf numFmtId="165" fontId="3" fillId="4" borderId="6" xfId="0" applyNumberFormat="1" applyFont="1" applyFill="1" applyBorder="1" applyAlignment="1">
      <alignment horizontal="left"/>
    </xf>
    <xf numFmtId="0" fontId="2" fillId="4" borderId="0" xfId="0" applyFont="1" applyFill="1" applyBorder="1"/>
    <xf numFmtId="43" fontId="5" fillId="4" borderId="6" xfId="1" quotePrefix="1" applyFont="1" applyFill="1" applyBorder="1" applyAlignment="1"/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9" xfId="0" applyFont="1" applyBorder="1" applyAlignment="1"/>
    <xf numFmtId="0" fontId="6" fillId="0" borderId="0" xfId="0" applyFont="1" applyBorder="1" applyAlignment="1"/>
    <xf numFmtId="0" fontId="7" fillId="2" borderId="6" xfId="0" applyFont="1" applyFill="1" applyBorder="1"/>
    <xf numFmtId="0" fontId="8" fillId="2" borderId="6" xfId="0" applyFont="1" applyFill="1" applyBorder="1"/>
    <xf numFmtId="0" fontId="4" fillId="4" borderId="0" xfId="0" applyFont="1" applyFill="1" applyBorder="1"/>
    <xf numFmtId="0" fontId="4" fillId="4" borderId="9" xfId="0" applyFont="1" applyFill="1" applyBorder="1"/>
    <xf numFmtId="0" fontId="9" fillId="3" borderId="6" xfId="0" applyFont="1" applyFill="1" applyBorder="1"/>
    <xf numFmtId="0" fontId="9" fillId="4" borderId="6" xfId="0" applyFont="1" applyFill="1" applyBorder="1"/>
    <xf numFmtId="0" fontId="4" fillId="4" borderId="6" xfId="0" applyFont="1" applyFill="1" applyBorder="1"/>
    <xf numFmtId="166" fontId="4" fillId="4" borderId="6" xfId="2" applyNumberFormat="1" applyFont="1" applyFill="1" applyBorder="1"/>
    <xf numFmtId="43" fontId="4" fillId="4" borderId="0" xfId="1" applyFont="1" applyFill="1" applyBorder="1"/>
    <xf numFmtId="43" fontId="4" fillId="4" borderId="9" xfId="1" applyFont="1" applyFill="1" applyBorder="1"/>
    <xf numFmtId="166" fontId="4" fillId="3" borderId="6" xfId="2" applyNumberFormat="1" applyFont="1" applyFill="1" applyBorder="1"/>
    <xf numFmtId="0" fontId="4" fillId="4" borderId="3" xfId="0" applyFont="1" applyFill="1" applyBorder="1"/>
    <xf numFmtId="0" fontId="4" fillId="4" borderId="1" xfId="0" applyFont="1" applyFill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8" xfId="0" applyFont="1" applyBorder="1"/>
    <xf numFmtId="164" fontId="9" fillId="0" borderId="8" xfId="0" applyNumberFormat="1" applyFont="1" applyBorder="1"/>
    <xf numFmtId="0" fontId="9" fillId="0" borderId="6" xfId="0" applyFont="1" applyBorder="1" applyAlignment="1"/>
    <xf numFmtId="0" fontId="9" fillId="0" borderId="6" xfId="0" quotePrefix="1" applyFont="1" applyBorder="1" applyAlignment="1">
      <alignment horizontal="center"/>
    </xf>
    <xf numFmtId="0" fontId="12" fillId="0" borderId="0" xfId="0" applyFont="1"/>
    <xf numFmtId="167" fontId="4" fillId="0" borderId="5" xfId="0" applyNumberFormat="1" applyFont="1" applyBorder="1"/>
    <xf numFmtId="166" fontId="13" fillId="3" borderId="8" xfId="2" applyNumberFormat="1" applyFont="1" applyFill="1" applyBorder="1"/>
    <xf numFmtId="164" fontId="11" fillId="3" borderId="8" xfId="1" applyNumberFormat="1" applyFont="1" applyFill="1" applyBorder="1"/>
    <xf numFmtId="164" fontId="11" fillId="3" borderId="15" xfId="1" applyNumberFormat="1" applyFont="1" applyFill="1" applyBorder="1"/>
    <xf numFmtId="0" fontId="2" fillId="0" borderId="0" xfId="0" applyFont="1" applyBorder="1"/>
    <xf numFmtId="0" fontId="14" fillId="0" borderId="0" xfId="0" applyFont="1"/>
    <xf numFmtId="0" fontId="12" fillId="0" borderId="6" xfId="0" applyFont="1" applyBorder="1" applyAlignment="1"/>
    <xf numFmtId="0" fontId="9" fillId="0" borderId="6" xfId="0" applyFont="1" applyBorder="1" applyAlignment="1">
      <alignment horizontal="center"/>
    </xf>
    <xf numFmtId="43" fontId="4" fillId="4" borderId="5" xfId="1" applyFont="1" applyFill="1" applyBorder="1" applyAlignment="1">
      <alignment horizontal="left"/>
    </xf>
    <xf numFmtId="43" fontId="4" fillId="4" borderId="6" xfId="1" quotePrefix="1" applyFont="1" applyFill="1" applyBorder="1" applyAlignment="1">
      <alignment horizontal="left"/>
    </xf>
    <xf numFmtId="0" fontId="11" fillId="3" borderId="8" xfId="0" applyFont="1" applyFill="1" applyBorder="1"/>
    <xf numFmtId="0" fontId="11" fillId="0" borderId="0" xfId="0" applyFont="1"/>
    <xf numFmtId="14" fontId="15" fillId="0" borderId="0" xfId="0" applyNumberFormat="1" applyFont="1"/>
    <xf numFmtId="0" fontId="16" fillId="0" borderId="0" xfId="0" applyFont="1" applyAlignment="1">
      <alignment horizontal="center"/>
    </xf>
    <xf numFmtId="43" fontId="4" fillId="4" borderId="6" xfId="1" applyFont="1" applyFill="1" applyBorder="1" applyAlignment="1">
      <alignment horizontal="left"/>
    </xf>
    <xf numFmtId="43" fontId="11" fillId="4" borderId="6" xfId="1" quotePrefix="1" applyFont="1" applyFill="1" applyBorder="1" applyAlignment="1">
      <alignment horizontal="left"/>
    </xf>
    <xf numFmtId="0" fontId="20" fillId="0" borderId="0" xfId="0" applyFont="1"/>
    <xf numFmtId="43" fontId="4" fillId="0" borderId="5" xfId="1" applyFont="1" applyBorder="1"/>
    <xf numFmtId="43" fontId="9" fillId="0" borderId="8" xfId="1" applyFont="1" applyBorder="1"/>
    <xf numFmtId="172" fontId="4" fillId="0" borderId="5" xfId="1" applyNumberFormat="1" applyFont="1" applyBorder="1"/>
    <xf numFmtId="172" fontId="9" fillId="0" borderId="8" xfId="1" applyNumberFormat="1" applyFont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65" fontId="4" fillId="4" borderId="5" xfId="0" applyNumberFormat="1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3" fontId="4" fillId="4" borderId="5" xfId="1" applyFont="1" applyFill="1" applyBorder="1"/>
    <xf numFmtId="43" fontId="4" fillId="4" borderId="6" xfId="1" applyFont="1" applyFill="1" applyBorder="1"/>
    <xf numFmtId="43" fontId="4" fillId="0" borderId="2" xfId="1" applyFont="1" applyBorder="1" applyAlignment="1"/>
    <xf numFmtId="43" fontId="4" fillId="0" borderId="4" xfId="1" applyFont="1" applyBorder="1" applyAlignment="1"/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43" fontId="4" fillId="4" borderId="2" xfId="1" applyFont="1" applyFill="1" applyBorder="1"/>
    <xf numFmtId="164" fontId="4" fillId="4" borderId="2" xfId="0" applyNumberFormat="1" applyFont="1" applyFill="1" applyBorder="1"/>
    <xf numFmtId="0" fontId="4" fillId="4" borderId="2" xfId="0" applyFont="1" applyFill="1" applyBorder="1"/>
    <xf numFmtId="164" fontId="4" fillId="4" borderId="14" xfId="1" applyNumberFormat="1" applyFont="1" applyFill="1" applyBorder="1"/>
    <xf numFmtId="164" fontId="4" fillId="4" borderId="10" xfId="1" applyNumberFormat="1" applyFont="1" applyFill="1" applyBorder="1"/>
    <xf numFmtId="164" fontId="9" fillId="3" borderId="2" xfId="1" applyNumberFormat="1" applyFont="1" applyFill="1" applyBorder="1"/>
    <xf numFmtId="166" fontId="4" fillId="4" borderId="1" xfId="2" applyNumberFormat="1" applyFont="1" applyFill="1" applyBorder="1"/>
    <xf numFmtId="43" fontId="4" fillId="4" borderId="13" xfId="1" applyFont="1" applyFill="1" applyBorder="1"/>
    <xf numFmtId="43" fontId="4" fillId="4" borderId="11" xfId="1" applyFont="1" applyFill="1" applyBorder="1"/>
    <xf numFmtId="166" fontId="4" fillId="3" borderId="1" xfId="2" applyNumberFormat="1" applyFont="1" applyFill="1" applyBorder="1"/>
    <xf numFmtId="164" fontId="4" fillId="4" borderId="6" xfId="0" applyNumberFormat="1" applyFont="1" applyFill="1" applyBorder="1"/>
    <xf numFmtId="164" fontId="4" fillId="4" borderId="0" xfId="1" applyNumberFormat="1" applyFont="1" applyFill="1" applyBorder="1"/>
    <xf numFmtId="164" fontId="9" fillId="3" borderId="6" xfId="1" applyNumberFormat="1" applyFont="1" applyFill="1" applyBorder="1"/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left"/>
    </xf>
    <xf numFmtId="168" fontId="4" fillId="0" borderId="9" xfId="0" applyNumberFormat="1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167" fontId="22" fillId="0" borderId="5" xfId="0" applyNumberFormat="1" applyFont="1" applyBorder="1"/>
    <xf numFmtId="0" fontId="23" fillId="0" borderId="8" xfId="0" applyFont="1" applyBorder="1"/>
    <xf numFmtId="166" fontId="22" fillId="4" borderId="1" xfId="2" applyNumberFormat="1" applyFont="1" applyFill="1" applyBorder="1"/>
    <xf numFmtId="43" fontId="22" fillId="4" borderId="6" xfId="1" applyFont="1" applyFill="1" applyBorder="1"/>
    <xf numFmtId="168" fontId="24" fillId="0" borderId="5" xfId="0" applyNumberFormat="1" applyFont="1" applyBorder="1"/>
    <xf numFmtId="43" fontId="2" fillId="0" borderId="0" xfId="0" applyNumberFormat="1" applyFont="1"/>
    <xf numFmtId="0" fontId="8" fillId="0" borderId="0" xfId="0" applyFont="1"/>
    <xf numFmtId="164" fontId="8" fillId="0" borderId="0" xfId="1" applyNumberFormat="1" applyFo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9" xfId="0" applyFont="1" applyBorder="1" applyAlignment="1"/>
    <xf numFmtId="0" fontId="28" fillId="0" borderId="9" xfId="0" applyFont="1" applyBorder="1" applyAlignment="1"/>
    <xf numFmtId="0" fontId="8" fillId="0" borderId="0" xfId="0" applyFont="1" applyAlignment="1">
      <alignment horizontal="left"/>
    </xf>
    <xf numFmtId="0" fontId="28" fillId="0" borderId="9" xfId="0" applyFont="1" applyBorder="1" applyAlignment="1">
      <alignment horizontal="left"/>
    </xf>
    <xf numFmtId="169" fontId="28" fillId="0" borderId="9" xfId="0" applyNumberFormat="1" applyFont="1" applyBorder="1" applyAlignment="1">
      <alignment horizontal="left"/>
    </xf>
    <xf numFmtId="169" fontId="28" fillId="0" borderId="9" xfId="0" applyNumberFormat="1" applyFont="1" applyBorder="1" applyAlignment="1"/>
    <xf numFmtId="168" fontId="28" fillId="0" borderId="6" xfId="0" applyNumberFormat="1" applyFont="1" applyBorder="1" applyAlignment="1"/>
    <xf numFmtId="169" fontId="28" fillId="0" borderId="9" xfId="0" applyNumberFormat="1" applyFont="1" applyBorder="1" applyAlignment="1">
      <alignment horizontal="center"/>
    </xf>
    <xf numFmtId="164" fontId="8" fillId="0" borderId="0" xfId="0" applyNumberFormat="1" applyFont="1"/>
    <xf numFmtId="0" fontId="8" fillId="0" borderId="5" xfId="0" applyFont="1" applyBorder="1" applyAlignment="1"/>
    <xf numFmtId="0" fontId="28" fillId="0" borderId="9" xfId="0" applyFont="1" applyBorder="1" applyAlignment="1">
      <alignment horizontal="right"/>
    </xf>
    <xf numFmtId="171" fontId="28" fillId="0" borderId="6" xfId="1" applyNumberFormat="1" applyFont="1" applyBorder="1" applyAlignment="1"/>
    <xf numFmtId="0" fontId="28" fillId="0" borderId="6" xfId="0" applyFont="1" applyBorder="1" applyAlignment="1"/>
    <xf numFmtId="39" fontId="28" fillId="0" borderId="6" xfId="1" applyNumberFormat="1" applyFont="1" applyBorder="1" applyAlignment="1">
      <alignment horizontal="left"/>
    </xf>
    <xf numFmtId="0" fontId="8" fillId="0" borderId="6" xfId="0" applyFont="1" applyBorder="1" applyAlignment="1"/>
    <xf numFmtId="170" fontId="28" fillId="0" borderId="6" xfId="1" applyNumberFormat="1" applyFont="1" applyBorder="1" applyAlignment="1"/>
    <xf numFmtId="0" fontId="28" fillId="0" borderId="6" xfId="0" quotePrefix="1" applyFont="1" applyBorder="1" applyAlignment="1"/>
    <xf numFmtId="0" fontId="28" fillId="0" borderId="6" xfId="0" applyFont="1" applyBorder="1" applyAlignment="1">
      <alignment horizontal="center"/>
    </xf>
    <xf numFmtId="0" fontId="28" fillId="0" borderId="6" xfId="0" quotePrefix="1" applyFont="1" applyBorder="1" applyAlignment="1">
      <alignment horizontal="left"/>
    </xf>
    <xf numFmtId="0" fontId="8" fillId="0" borderId="0" xfId="0" applyFont="1" applyBorder="1" applyAlignment="1"/>
    <xf numFmtId="0" fontId="28" fillId="0" borderId="5" xfId="0" applyFont="1" applyBorder="1" applyAlignment="1"/>
    <xf numFmtId="0" fontId="28" fillId="0" borderId="5" xfId="0" applyFont="1" applyBorder="1" applyAlignment="1">
      <alignment horizontal="left"/>
    </xf>
    <xf numFmtId="0" fontId="28" fillId="0" borderId="0" xfId="0" applyFont="1" applyBorder="1" applyAlignment="1"/>
    <xf numFmtId="0" fontId="28" fillId="0" borderId="0" xfId="0" quotePrefix="1" applyFont="1" applyBorder="1" applyAlignment="1">
      <alignment horizontal="left"/>
    </xf>
    <xf numFmtId="170" fontId="29" fillId="0" borderId="9" xfId="1" applyNumberFormat="1" applyFont="1" applyBorder="1" applyAlignment="1"/>
    <xf numFmtId="0" fontId="28" fillId="0" borderId="9" xfId="0" quotePrefix="1" applyFont="1" applyBorder="1" applyAlignment="1">
      <alignment horizontal="left"/>
    </xf>
    <xf numFmtId="170" fontId="29" fillId="0" borderId="0" xfId="1" applyNumberFormat="1" applyFont="1" applyBorder="1" applyAlignment="1"/>
    <xf numFmtId="0" fontId="8" fillId="0" borderId="0" xfId="0" applyFont="1" applyAlignment="1">
      <alignment horizontal="left"/>
    </xf>
    <xf numFmtId="0" fontId="26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170" fontId="28" fillId="0" borderId="0" xfId="1" applyNumberFormat="1" applyFont="1" applyBorder="1" applyAlignment="1"/>
    <xf numFmtId="0" fontId="28" fillId="0" borderId="0" xfId="0" applyFont="1" applyBorder="1" applyAlignment="1">
      <alignment horizontal="left"/>
    </xf>
    <xf numFmtId="170" fontId="28" fillId="0" borderId="6" xfId="1" applyNumberFormat="1" applyFont="1" applyBorder="1" applyAlignment="1">
      <alignment horizontal="right"/>
    </xf>
    <xf numFmtId="174" fontId="28" fillId="0" borderId="6" xfId="1" applyNumberFormat="1" applyFont="1" applyBorder="1" applyAlignment="1">
      <alignment horizontal="left"/>
    </xf>
    <xf numFmtId="0" fontId="9" fillId="3" borderId="5" xfId="0" applyFont="1" applyFill="1" applyBorder="1"/>
    <xf numFmtId="166" fontId="4" fillId="3" borderId="5" xfId="2" applyNumberFormat="1" applyFont="1" applyFill="1" applyBorder="1"/>
    <xf numFmtId="164" fontId="9" fillId="3" borderId="5" xfId="1" applyNumberFormat="1" applyFont="1" applyFill="1" applyBorder="1"/>
    <xf numFmtId="164" fontId="9" fillId="3" borderId="4" xfId="1" applyNumberFormat="1" applyFont="1" applyFill="1" applyBorder="1"/>
    <xf numFmtId="0" fontId="2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8" fillId="0" borderId="9" xfId="0" applyFont="1" applyBorder="1" applyAlignment="1">
      <alignment horizontal="left"/>
    </xf>
    <xf numFmtId="169" fontId="28" fillId="0" borderId="9" xfId="0" applyNumberFormat="1" applyFont="1" applyBorder="1" applyAlignment="1">
      <alignment horizontal="left"/>
    </xf>
    <xf numFmtId="39" fontId="28" fillId="0" borderId="6" xfId="1" applyNumberFormat="1" applyFont="1" applyBorder="1" applyAlignment="1">
      <alignment horizontal="left"/>
    </xf>
    <xf numFmtId="10" fontId="28" fillId="0" borderId="6" xfId="10" applyNumberFormat="1" applyFont="1" applyBorder="1" applyAlignment="1">
      <alignment horizontal="center"/>
    </xf>
    <xf numFmtId="10" fontId="28" fillId="0" borderId="9" xfId="10" applyNumberFormat="1" applyFont="1" applyBorder="1" applyAlignment="1">
      <alignment horizontal="center"/>
    </xf>
    <xf numFmtId="10" fontId="29" fillId="0" borderId="6" xfId="1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175" fontId="32" fillId="0" borderId="7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167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168" fontId="4" fillId="0" borderId="5" xfId="0" applyNumberFormat="1" applyFont="1" applyBorder="1" applyAlignment="1">
      <alignment horizontal="left"/>
    </xf>
    <xf numFmtId="0" fontId="9" fillId="0" borderId="20" xfId="0" applyFont="1" applyBorder="1" applyAlignment="1"/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7" fontId="9" fillId="0" borderId="19" xfId="0" applyNumberFormat="1" applyFont="1" applyBorder="1" applyAlignment="1"/>
    <xf numFmtId="164" fontId="9" fillId="0" borderId="20" xfId="0" applyNumberFormat="1" applyFont="1" applyBorder="1" applyAlignment="1">
      <alignment horizontal="center"/>
    </xf>
    <xf numFmtId="168" fontId="9" fillId="0" borderId="20" xfId="0" applyNumberFormat="1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43" fontId="9" fillId="0" borderId="19" xfId="1" applyFont="1" applyBorder="1" applyAlignment="1"/>
    <xf numFmtId="10" fontId="37" fillId="3" borderId="5" xfId="10" applyNumberFormat="1" applyFont="1" applyFill="1" applyBorder="1"/>
    <xf numFmtId="0" fontId="38" fillId="5" borderId="0" xfId="0" applyFont="1" applyFill="1" applyBorder="1" applyAlignment="1">
      <alignment horizontal="right"/>
    </xf>
    <xf numFmtId="0" fontId="35" fillId="5" borderId="0" xfId="0" applyFont="1" applyFill="1" applyBorder="1" applyAlignment="1"/>
    <xf numFmtId="0" fontId="38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164" fontId="35" fillId="5" borderId="0" xfId="0" applyNumberFormat="1" applyFont="1" applyFill="1" applyBorder="1" applyAlignment="1">
      <alignment horizontal="center"/>
    </xf>
    <xf numFmtId="168" fontId="35" fillId="5" borderId="0" xfId="0" applyNumberFormat="1" applyFont="1" applyFill="1" applyBorder="1" applyAlignment="1">
      <alignment horizontal="left"/>
    </xf>
    <xf numFmtId="43" fontId="9" fillId="5" borderId="0" xfId="1" applyFont="1" applyFill="1" applyBorder="1" applyAlignment="1"/>
    <xf numFmtId="43" fontId="9" fillId="5" borderId="0" xfId="1" applyFont="1" applyFill="1" applyBorder="1" applyAlignment="1">
      <alignment horizontal="center"/>
    </xf>
    <xf numFmtId="43" fontId="9" fillId="5" borderId="0" xfId="1" applyFont="1" applyFill="1" applyBorder="1" applyAlignment="1">
      <alignment horizontal="left"/>
    </xf>
    <xf numFmtId="0" fontId="9" fillId="5" borderId="6" xfId="0" applyFont="1" applyFill="1" applyBorder="1" applyAlignment="1"/>
    <xf numFmtId="0" fontId="9" fillId="5" borderId="6" xfId="0" applyFont="1" applyFill="1" applyBorder="1" applyAlignment="1">
      <alignment horizontal="center"/>
    </xf>
    <xf numFmtId="167" fontId="9" fillId="5" borderId="6" xfId="0" applyNumberFormat="1" applyFont="1" applyFill="1" applyBorder="1" applyAlignment="1"/>
    <xf numFmtId="164" fontId="9" fillId="5" borderId="6" xfId="0" applyNumberFormat="1" applyFont="1" applyFill="1" applyBorder="1" applyAlignment="1">
      <alignment horizontal="center"/>
    </xf>
    <xf numFmtId="168" fontId="9" fillId="5" borderId="6" xfId="0" applyNumberFormat="1" applyFont="1" applyFill="1" applyBorder="1" applyAlignment="1">
      <alignment horizontal="left"/>
    </xf>
    <xf numFmtId="0" fontId="9" fillId="5" borderId="0" xfId="0" applyFont="1" applyFill="1" applyBorder="1" applyAlignment="1"/>
    <xf numFmtId="0" fontId="9" fillId="5" borderId="0" xfId="0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168" fontId="9" fillId="5" borderId="0" xfId="0" applyNumberFormat="1" applyFont="1" applyFill="1" applyBorder="1" applyAlignment="1">
      <alignment horizontal="left"/>
    </xf>
    <xf numFmtId="0" fontId="39" fillId="0" borderId="0" xfId="0" applyFont="1"/>
    <xf numFmtId="0" fontId="40" fillId="4" borderId="0" xfId="0" applyFont="1" applyFill="1"/>
    <xf numFmtId="0" fontId="40" fillId="4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0" fillId="4" borderId="7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textRotation="90" wrapText="1"/>
    </xf>
    <xf numFmtId="0" fontId="40" fillId="4" borderId="7" xfId="0" applyFont="1" applyFill="1" applyBorder="1" applyAlignment="1">
      <alignment horizontal="center"/>
    </xf>
    <xf numFmtId="0" fontId="40" fillId="4" borderId="7" xfId="0" applyNumberFormat="1" applyFont="1" applyFill="1" applyBorder="1" applyAlignment="1">
      <alignment horizontal="center"/>
    </xf>
    <xf numFmtId="0" fontId="40" fillId="4" borderId="7" xfId="0" applyFont="1" applyFill="1" applyBorder="1"/>
    <xf numFmtId="0" fontId="39" fillId="0" borderId="7" xfId="0" applyFont="1" applyBorder="1" applyAlignment="1">
      <alignment horizontal="center"/>
    </xf>
    <xf numFmtId="0" fontId="39" fillId="0" borderId="7" xfId="0" applyFont="1" applyBorder="1"/>
    <xf numFmtId="0" fontId="3" fillId="0" borderId="0" xfId="0" applyFont="1"/>
    <xf numFmtId="0" fontId="40" fillId="5" borderId="7" xfId="0" applyFont="1" applyFill="1" applyBorder="1" applyAlignment="1">
      <alignment horizontal="center" vertical="center" wrapText="1"/>
    </xf>
    <xf numFmtId="164" fontId="40" fillId="4" borderId="7" xfId="1" applyNumberFormat="1" applyFont="1" applyFill="1" applyBorder="1" applyAlignment="1">
      <alignment horizontal="center"/>
    </xf>
    <xf numFmtId="177" fontId="40" fillId="4" borderId="7" xfId="1" applyNumberFormat="1" applyFont="1" applyFill="1" applyBorder="1" applyAlignment="1">
      <alignment horizontal="center"/>
    </xf>
    <xf numFmtId="10" fontId="40" fillId="4" borderId="7" xfId="10" applyNumberFormat="1" applyFont="1" applyFill="1" applyBorder="1" applyAlignment="1">
      <alignment horizontal="center"/>
    </xf>
    <xf numFmtId="164" fontId="40" fillId="4" borderId="7" xfId="1" applyNumberFormat="1" applyFont="1" applyFill="1" applyBorder="1" applyAlignment="1">
      <alignment horizontal="center" vertical="top"/>
    </xf>
    <xf numFmtId="1" fontId="40" fillId="4" borderId="7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42" fillId="4" borderId="7" xfId="0" applyFont="1" applyFill="1" applyBorder="1"/>
    <xf numFmtId="0" fontId="42" fillId="4" borderId="7" xfId="0" applyFont="1" applyFill="1" applyBorder="1" applyAlignment="1">
      <alignment horizontal="center"/>
    </xf>
    <xf numFmtId="176" fontId="42" fillId="4" borderId="7" xfId="0" applyNumberFormat="1" applyFont="1" applyFill="1" applyBorder="1" applyAlignment="1">
      <alignment horizontal="center"/>
    </xf>
    <xf numFmtId="164" fontId="42" fillId="4" borderId="7" xfId="1" applyNumberFormat="1" applyFont="1" applyFill="1" applyBorder="1"/>
    <xf numFmtId="177" fontId="42" fillId="4" borderId="7" xfId="1" applyNumberFormat="1" applyFont="1" applyFill="1" applyBorder="1"/>
    <xf numFmtId="0" fontId="30" fillId="0" borderId="0" xfId="0" applyFont="1" applyAlignment="1">
      <alignment horizontal="center"/>
    </xf>
    <xf numFmtId="178" fontId="40" fillId="4" borderId="7" xfId="0" applyNumberFormat="1" applyFont="1" applyFill="1" applyBorder="1" applyAlignment="1">
      <alignment horizontal="center"/>
    </xf>
    <xf numFmtId="178" fontId="42" fillId="4" borderId="7" xfId="0" applyNumberFormat="1" applyFont="1" applyFill="1" applyBorder="1" applyAlignment="1">
      <alignment horizontal="center"/>
    </xf>
    <xf numFmtId="0" fontId="32" fillId="0" borderId="7" xfId="0" applyFont="1" applyBorder="1" applyAlignment="1">
      <alignment horizontal="center" wrapText="1"/>
    </xf>
    <xf numFmtId="0" fontId="32" fillId="0" borderId="7" xfId="0" quotePrefix="1" applyFont="1" applyBorder="1" applyAlignment="1">
      <alignment horizontal="center"/>
    </xf>
    <xf numFmtId="178" fontId="32" fillId="0" borderId="7" xfId="0" applyNumberFormat="1" applyFont="1" applyBorder="1" applyAlignment="1">
      <alignment horizontal="center"/>
    </xf>
    <xf numFmtId="168" fontId="32" fillId="0" borderId="7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43" fillId="0" borderId="0" xfId="0" applyFont="1"/>
    <xf numFmtId="165" fontId="4" fillId="4" borderId="4" xfId="0" applyNumberFormat="1" applyFont="1" applyFill="1" applyBorder="1" applyAlignment="1">
      <alignment horizontal="center"/>
    </xf>
    <xf numFmtId="3" fontId="32" fillId="0" borderId="7" xfId="1" applyNumberFormat="1" applyFont="1" applyBorder="1" applyAlignment="1">
      <alignment horizontal="center"/>
    </xf>
    <xf numFmtId="43" fontId="40" fillId="4" borderId="7" xfId="1" applyFont="1" applyFill="1" applyBorder="1" applyAlignment="1">
      <alignment horizontal="center"/>
    </xf>
    <xf numFmtId="168" fontId="28" fillId="0" borderId="6" xfId="0" applyNumberFormat="1" applyFont="1" applyBorder="1" applyAlignment="1">
      <alignment horizontal="left"/>
    </xf>
    <xf numFmtId="43" fontId="42" fillId="4" borderId="7" xfId="1" applyNumberFormat="1" applyFont="1" applyFill="1" applyBorder="1"/>
    <xf numFmtId="43" fontId="40" fillId="4" borderId="7" xfId="1" applyNumberFormat="1" applyFont="1" applyFill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0" xfId="0" applyFont="1"/>
    <xf numFmtId="43" fontId="0" fillId="0" borderId="0" xfId="0" applyNumberFormat="1"/>
    <xf numFmtId="175" fontId="44" fillId="0" borderId="7" xfId="0" applyNumberFormat="1" applyFont="1" applyBorder="1"/>
    <xf numFmtId="0" fontId="44" fillId="0" borderId="25" xfId="0" applyFont="1" applyBorder="1" applyAlignment="1">
      <alignment horizontal="center"/>
    </xf>
    <xf numFmtId="0" fontId="0" fillId="0" borderId="7" xfId="0" applyBorder="1"/>
    <xf numFmtId="165" fontId="0" fillId="0" borderId="7" xfId="0" applyNumberFormat="1" applyBorder="1"/>
    <xf numFmtId="175" fontId="0" fillId="0" borderId="7" xfId="0" applyNumberFormat="1" applyBorder="1"/>
    <xf numFmtId="177" fontId="0" fillId="0" borderId="7" xfId="1" applyNumberFormat="1" applyFont="1" applyBorder="1"/>
    <xf numFmtId="0" fontId="44" fillId="0" borderId="26" xfId="0" applyFont="1" applyBorder="1"/>
    <xf numFmtId="175" fontId="44" fillId="0" borderId="26" xfId="0" applyNumberFormat="1" applyFont="1" applyBorder="1"/>
    <xf numFmtId="0" fontId="44" fillId="0" borderId="7" xfId="0" applyFont="1" applyBorder="1"/>
    <xf numFmtId="168" fontId="0" fillId="0" borderId="7" xfId="0" applyNumberFormat="1" applyBorder="1" applyAlignment="1">
      <alignment horizontal="center"/>
    </xf>
    <xf numFmtId="4" fontId="0" fillId="0" borderId="7" xfId="0" applyNumberFormat="1" applyBorder="1"/>
    <xf numFmtId="10" fontId="0" fillId="0" borderId="7" xfId="0" applyNumberFormat="1" applyBorder="1"/>
    <xf numFmtId="3" fontId="44" fillId="0" borderId="7" xfId="0" applyNumberFormat="1" applyFont="1" applyBorder="1"/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77" fontId="9" fillId="0" borderId="8" xfId="1" applyNumberFormat="1" applyFont="1" applyBorder="1"/>
    <xf numFmtId="0" fontId="45" fillId="4" borderId="7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right"/>
    </xf>
    <xf numFmtId="10" fontId="37" fillId="3" borderId="5" xfId="10" applyNumberFormat="1" applyFont="1" applyFill="1" applyBorder="1" applyAlignment="1">
      <alignment horizontal="right"/>
    </xf>
    <xf numFmtId="14" fontId="4" fillId="0" borderId="0" xfId="0" applyNumberFormat="1" applyFont="1"/>
    <xf numFmtId="164" fontId="11" fillId="3" borderId="8" xfId="1" applyNumberFormat="1" applyFont="1" applyFill="1" applyBorder="1" applyAlignment="1">
      <alignment horizontal="center"/>
    </xf>
    <xf numFmtId="169" fontId="4" fillId="0" borderId="5" xfId="0" applyNumberFormat="1" applyFont="1" applyBorder="1" applyAlignment="1">
      <alignment horizontal="center"/>
    </xf>
    <xf numFmtId="43" fontId="9" fillId="5" borderId="0" xfId="1" applyFont="1" applyFill="1" applyBorder="1" applyAlignment="1">
      <alignment horizontal="center"/>
    </xf>
    <xf numFmtId="167" fontId="36" fillId="5" borderId="12" xfId="0" applyNumberFormat="1" applyFont="1" applyFill="1" applyBorder="1" applyAlignment="1">
      <alignment horizontal="left"/>
    </xf>
    <xf numFmtId="164" fontId="4" fillId="0" borderId="16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3" fontId="4" fillId="0" borderId="3" xfId="1" applyFont="1" applyBorder="1" applyAlignment="1">
      <alignment horizontal="left" vertical="center"/>
    </xf>
    <xf numFmtId="43" fontId="4" fillId="0" borderId="5" xfId="1" applyFont="1" applyBorder="1" applyAlignment="1">
      <alignment horizontal="left" vertical="center"/>
    </xf>
    <xf numFmtId="43" fontId="4" fillId="0" borderId="13" xfId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/>
    </xf>
    <xf numFmtId="43" fontId="4" fillId="4" borderId="6" xfId="1" applyFont="1" applyFill="1" applyBorder="1" applyAlignment="1">
      <alignment horizontal="left"/>
    </xf>
    <xf numFmtId="43" fontId="11" fillId="4" borderId="6" xfId="1" quotePrefix="1" applyFont="1" applyFill="1" applyBorder="1" applyAlignment="1">
      <alignment horizontal="left"/>
    </xf>
    <xf numFmtId="43" fontId="11" fillId="4" borderId="0" xfId="1" quotePrefix="1" applyFont="1" applyFill="1" applyBorder="1" applyAlignment="1">
      <alignment horizontal="left"/>
    </xf>
    <xf numFmtId="43" fontId="10" fillId="0" borderId="0" xfId="1" applyFont="1" applyBorder="1" applyAlignment="1">
      <alignment horizontal="left"/>
    </xf>
    <xf numFmtId="43" fontId="11" fillId="4" borderId="12" xfId="1" quotePrefix="1" applyFont="1" applyFill="1" applyBorder="1" applyAlignment="1">
      <alignment horizontal="left"/>
    </xf>
    <xf numFmtId="0" fontId="9" fillId="0" borderId="6" xfId="0" quotePrefix="1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9" fillId="0" borderId="18" xfId="1" applyNumberFormat="1" applyFont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/>
    </xf>
    <xf numFmtId="169" fontId="4" fillId="4" borderId="6" xfId="0" quotePrefix="1" applyNumberFormat="1" applyFont="1" applyFill="1" applyBorder="1" applyAlignment="1">
      <alignment horizontal="center"/>
    </xf>
    <xf numFmtId="169" fontId="4" fillId="4" borderId="2" xfId="0" applyNumberFormat="1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9" fontId="4" fillId="4" borderId="2" xfId="0" quotePrefix="1" applyNumberFormat="1" applyFont="1" applyFill="1" applyBorder="1" applyAlignment="1">
      <alignment horizontal="center"/>
    </xf>
    <xf numFmtId="43" fontId="4" fillId="4" borderId="6" xfId="1" applyFont="1" applyFill="1" applyBorder="1" applyAlignment="1">
      <alignment horizontal="center"/>
    </xf>
    <xf numFmtId="43" fontId="4" fillId="4" borderId="2" xfId="1" quotePrefix="1" applyFont="1" applyFill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169" fontId="28" fillId="0" borderId="6" xfId="0" applyNumberFormat="1" applyFont="1" applyBorder="1" applyAlignment="1">
      <alignment horizontal="left"/>
    </xf>
    <xf numFmtId="39" fontId="28" fillId="0" borderId="6" xfId="1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8" fillId="0" borderId="9" xfId="0" applyFont="1" applyBorder="1" applyAlignment="1">
      <alignment horizontal="left"/>
    </xf>
    <xf numFmtId="169" fontId="28" fillId="0" borderId="9" xfId="0" applyNumberFormat="1" applyFont="1" applyBorder="1" applyAlignment="1">
      <alignment horizontal="left"/>
    </xf>
    <xf numFmtId="169" fontId="30" fillId="0" borderId="0" xfId="0" applyNumberFormat="1" applyFont="1" applyAlignment="1">
      <alignment horizontal="left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</cellXfs>
  <cellStyles count="11">
    <cellStyle name="Comma" xfId="1" builtinId="3"/>
    <cellStyle name="Comma 2" xfId="4"/>
    <cellStyle name="Currency" xfId="2" builtinId="4"/>
    <cellStyle name="Heading" xfId="6"/>
    <cellStyle name="Heading1" xfId="7"/>
    <cellStyle name="Normal" xfId="0" builtinId="0"/>
    <cellStyle name="Normal 2" xfId="3"/>
    <cellStyle name="Percent" xfId="10" builtinId="5"/>
    <cellStyle name="Percent 2" xfId="5"/>
    <cellStyle name="Result" xfId="8"/>
    <cellStyle name="Result2" xfId="9"/>
  </cellStyles>
  <dxfs count="39">
    <dxf>
      <font>
        <strike val="0"/>
        <outline val="0"/>
        <shadow val="0"/>
        <u val="none"/>
        <vertAlign val="baseline"/>
        <sz val="9"/>
        <color rgb="FF00206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numFmt numFmtId="177" formatCode="_(* #,##0.0000_);_(* \(#,##0.0000\);_(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numFmt numFmtId="177" formatCode="_(* #,##0.0000_);_(* \(#,##0.0000\);_(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numFmt numFmtId="178" formatCode="m/d/yyyy;@"/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9"/>
        <color rgb="FF002060"/>
        <name val="Arial Narrow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77" formatCode="_(* #,##0.0000_);_(* \(#,##0.000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78" formatCode="m/d/yy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78" formatCode="m/d/yyyy;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79" formatCode="0##############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top/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3399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C/Downloads/EPD-CL24-25-Annex-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C/Downloads/New%20format%20DLTL%202017-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sheet"/>
      <sheetName val="Scrutiny Sheet"/>
      <sheetName val="Annex I-T"/>
      <sheetName val="Annex I-NT"/>
      <sheetName val="Annex IV- T"/>
      <sheetName val="Annex IV- NT"/>
      <sheetName val="Annex III"/>
      <sheetName val="Multiple Realization"/>
      <sheetName val="Instructions"/>
      <sheetName val="EFE"/>
      <sheetName val="Manual E-Form"/>
      <sheetName val="EPZ Gate Pass"/>
      <sheetName val="Realization"/>
      <sheetName val="Lists"/>
      <sheetName val="EPD-CL24-25-Annex-III (3)"/>
    </sheetNames>
    <sheetDataSet>
      <sheetData sheetId="0">
        <row r="3">
          <cell r="B3" t="str">
            <v>Draw Back of Local Taxes and Levies 2017-2018 For Non Textile Products</v>
          </cell>
        </row>
        <row r="5">
          <cell r="B5" t="str">
            <v>Invoice #</v>
          </cell>
          <cell r="E5">
            <v>0</v>
          </cell>
        </row>
        <row r="6">
          <cell r="B6" t="str">
            <v>E Form No</v>
          </cell>
          <cell r="E6">
            <v>0</v>
          </cell>
        </row>
        <row r="7">
          <cell r="B7" t="str">
            <v>NTN #</v>
          </cell>
          <cell r="E7">
            <v>0</v>
          </cell>
        </row>
        <row r="8">
          <cell r="B8" t="str">
            <v xml:space="preserve">AWB/ BL # </v>
          </cell>
          <cell r="E8">
            <v>0</v>
          </cell>
        </row>
        <row r="9">
          <cell r="B9" t="str">
            <v>Shipping Bills No</v>
          </cell>
          <cell r="E9">
            <v>0</v>
          </cell>
        </row>
        <row r="10">
          <cell r="B10" t="str">
            <v>Bill No</v>
          </cell>
          <cell r="E10">
            <v>0</v>
          </cell>
        </row>
        <row r="11">
          <cell r="B11" t="str">
            <v>Destination Country</v>
          </cell>
          <cell r="E11">
            <v>0</v>
          </cell>
        </row>
        <row r="12">
          <cell r="B12" t="str">
            <v>ITEM DETAIL</v>
          </cell>
          <cell r="E12">
            <v>0</v>
          </cell>
        </row>
        <row r="13">
          <cell r="B13" t="str">
            <v>Item</v>
          </cell>
          <cell r="E13">
            <v>0</v>
          </cell>
        </row>
        <row r="14">
          <cell r="B14" t="str">
            <v>Leather Chaps</v>
          </cell>
          <cell r="E14" t="str">
            <v>USD</v>
          </cell>
        </row>
        <row r="15">
          <cell r="B15" t="str">
            <v>Others</v>
          </cell>
          <cell r="E15" t="str">
            <v>USD</v>
          </cell>
        </row>
        <row r="16">
          <cell r="B16">
            <v>0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 t="str">
            <v>TOTAL INVOICE VALUE</v>
          </cell>
          <cell r="E18" t="str">
            <v>USD</v>
          </cell>
        </row>
        <row r="19">
          <cell r="B19" t="str">
            <v>Commission Paid - FCY</v>
          </cell>
          <cell r="E19">
            <v>0</v>
          </cell>
        </row>
        <row r="20">
          <cell r="B20" t="str">
            <v>Total Insurance [ amount in PKR]</v>
          </cell>
          <cell r="E20">
            <v>0</v>
          </cell>
        </row>
        <row r="21">
          <cell r="B21" t="str">
            <v>Total Freight [ amount in PKR]</v>
          </cell>
          <cell r="E21">
            <v>0</v>
          </cell>
        </row>
        <row r="22">
          <cell r="B22" t="str">
            <v>TOTAL INVOICE VALUE - FOB</v>
          </cell>
          <cell r="E22">
            <v>0</v>
          </cell>
        </row>
        <row r="23">
          <cell r="B23" t="str">
            <v>PAYMENT DETAIL</v>
          </cell>
          <cell r="E23">
            <v>0</v>
          </cell>
        </row>
        <row r="24">
          <cell r="B24" t="str">
            <v>Weighted Average Customer Exchange Rates-  SBP</v>
          </cell>
          <cell r="E24">
            <v>0</v>
          </cell>
        </row>
        <row r="25">
          <cell r="B25" t="str">
            <v>Name of Bank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 t="str">
            <v>Habib Metropolitan Bank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 t="str">
            <v>Total Amount Realized</v>
          </cell>
          <cell r="E30">
            <v>0</v>
          </cell>
        </row>
        <row r="31">
          <cell r="B31" t="str">
            <v>E FORM AMOUNT</v>
          </cell>
        </row>
        <row r="32">
          <cell r="B32">
            <v>8242.0499999999993</v>
          </cell>
        </row>
        <row r="33">
          <cell r="B33" t="str">
            <v>CURRENCY</v>
          </cell>
        </row>
        <row r="34">
          <cell r="B34" t="str">
            <v>APPLICABLE FCY AMOUNT</v>
          </cell>
        </row>
        <row r="35">
          <cell r="B35">
            <v>0</v>
          </cell>
        </row>
        <row r="36">
          <cell r="B36" t="str">
            <v>DLTL CLAIM CALCULATION</v>
          </cell>
        </row>
        <row r="37">
          <cell r="B37" t="str">
            <v>Description</v>
          </cell>
        </row>
        <row r="38">
          <cell r="B38">
            <v>0</v>
          </cell>
        </row>
        <row r="39">
          <cell r="B39" t="str">
            <v>Total amount realized in FCY</v>
          </cell>
        </row>
        <row r="40">
          <cell r="B40" t="str">
            <v>Total amount realized in PKR applying WAR- SBP</v>
          </cell>
        </row>
        <row r="41">
          <cell r="B41" t="str">
            <v>Less:</v>
          </cell>
        </row>
        <row r="42">
          <cell r="B42" t="str">
            <v>Freight</v>
          </cell>
        </row>
        <row r="43">
          <cell r="B43" t="str">
            <v>Insurance</v>
          </cell>
        </row>
        <row r="44">
          <cell r="B44" t="str">
            <v>Commission</v>
          </cell>
        </row>
        <row r="45">
          <cell r="B45" t="str">
            <v>Ttl</v>
          </cell>
        </row>
        <row r="46">
          <cell r="B46" t="str">
            <v>FOB Realized</v>
          </cell>
        </row>
        <row r="47">
          <cell r="B47" t="str">
            <v>Rate of incentive for claim</v>
          </cell>
        </row>
        <row r="48">
          <cell r="B48" t="str">
            <v>DLTL drawback applicable amount- Rupees</v>
          </cell>
        </row>
        <row r="50">
          <cell r="B50" t="str">
            <v xml:space="preserve">NOTE:     For allocation of freight, insurance &amp; commission, %age of quantity is based.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sheet"/>
      <sheetName val="Cover sheet"/>
      <sheetName val="Calculation sheet (3)"/>
      <sheetName val="HMB Calculation"/>
      <sheetName val="HMB Performa"/>
      <sheetName val="COMPANY 1"/>
      <sheetName val="BANK  1"/>
      <sheetName val="Association"/>
      <sheetName val="COMPANY 2"/>
      <sheetName val="BANK 2"/>
    </sheetNames>
    <sheetDataSet>
      <sheetData sheetId="0">
        <row r="6">
          <cell r="C6" t="str">
            <v>HMB-2017-0000030804</v>
          </cell>
        </row>
        <row r="14">
          <cell r="K14" t="str">
            <v>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EFE" displayName="EFE" ref="A5:V6" totalsRowShown="0" headerRowDxfId="37" dataDxfId="35" headerRowBorderDxfId="36" dataCellStyle="Comma">
  <autoFilter ref="A5:V6"/>
  <tableColumns count="22">
    <tableColumn id="1" name="Sr." dataDxfId="34"/>
    <tableColumn id="2" name="Bank" dataDxfId="33"/>
    <tableColumn id="3" name="NTN" dataDxfId="32">
      <calculatedColumnFormula>'Calculation sheet'!D7</calculatedColumnFormula>
    </tableColumn>
    <tableColumn id="4" name="Name of Exporter" dataDxfId="31">
      <calculatedColumnFormula>'Calculation sheet'!B1</calculatedColumnFormula>
    </tableColumn>
    <tableColumn id="5" name="EFE No." dataDxfId="30">
      <calculatedColumnFormula>'Calculation sheet'!C6</calculatedColumnFormula>
    </tableColumn>
    <tableColumn id="6" name="Shipment Date" dataDxfId="29">
      <calculatedColumnFormula>'Calculation sheet'!I8</calculatedColumnFormula>
    </tableColumn>
    <tableColumn id="7" name="Country Code" dataDxfId="28"/>
    <tableColumn id="11" name="Realization Date" dataDxfId="27">
      <calculatedColumnFormula>'Calculation sheet'!I10</calculatedColumnFormula>
    </tableColumn>
    <tableColumn id="10" name="Currency" dataDxfId="26">
      <calculatedColumnFormula>'Calculation sheet'!K14</calculatedColumnFormula>
    </tableColumn>
    <tableColumn id="13" name="Value Realized" dataDxfId="25" dataCellStyle="Comma">
      <calculatedColumnFormula>'Calculation sheet'!F33</calculatedColumnFormula>
    </tableColumn>
    <tableColumn id="8" name="Commission (FCY)" dataDxfId="24" dataCellStyle="Comma"/>
    <tableColumn id="21" name="Net Realized Value" dataDxfId="23" dataCellStyle="Comma">
      <calculatedColumnFormula>EFE[Value Realized]-EFE[Commission (FCY)]</calculatedColumnFormula>
    </tableColumn>
    <tableColumn id="12" name="Applicable FCY Value" dataDxfId="22" dataCellStyle="Comma">
      <calculatedColumnFormula>'Calculation sheet'!H38</calculatedColumnFormula>
    </tableColumn>
    <tableColumn id="14" name="FX Rate (WAR)" dataDxfId="21" dataCellStyle="Comma">
      <calculatedColumnFormula>'Calculation sheet'!F27</calculatedColumnFormula>
    </tableColumn>
    <tableColumn id="15" name="Equivalent PKR" dataDxfId="20" dataCellStyle="Comma">
      <calculatedColumnFormula>EFE[FX Rate (WAR)]*EFE[Applicable FCY Value]</calculatedColumnFormula>
    </tableColumn>
    <tableColumn id="16" name="Freight (PKR)" dataDxfId="19" dataCellStyle="Comma">
      <calculatedColumnFormula>'Calculation sheet'!H41</calculatedColumnFormula>
    </tableColumn>
    <tableColumn id="17" name="Insurance (PKR)" dataDxfId="18" dataCellStyle="Comma">
      <calculatedColumnFormula>'Calculation sheet'!H42</calculatedColumnFormula>
    </tableColumn>
    <tableColumn id="18" name="Eligible PKR Amount" dataDxfId="17" dataCellStyle="Comma">
      <calculatedColumnFormula>EFE[Equivalent PKR]-EFE[Freight (PKR)]-EFE[Insurance (PKR)]</calculatedColumnFormula>
    </tableColumn>
    <tableColumn id="22" name="Percentage" dataDxfId="16" dataCellStyle="Percent">
      <calculatedColumnFormula>'Annex I-NT'!E32+'Annex I-NT'!G32</calculatedColumnFormula>
    </tableColumn>
    <tableColumn id="19" name="Amount of Claim (PKR)" dataDxfId="15" dataCellStyle="Comma">
      <calculatedColumnFormula>EFE[Eligible PKR Amount]*EFE[Percentage]</calculatedColumnFormula>
    </tableColumn>
    <tableColumn id="23" name="SWIFT No" dataDxfId="14" dataCellStyle="Comma"/>
    <tableColumn id="20" name="Remarks" dataDxfId="13" dataCellStyle="Comm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6" displayName="Table6" ref="A6:H7" totalsRowShown="0" headerRowDxfId="11" dataDxfId="9" headerRowBorderDxfId="10" tableBorderDxfId="8">
  <autoFilter ref="A6:H7"/>
  <tableColumns count="8">
    <tableColumn id="1" name="Sr." dataDxfId="7"/>
    <tableColumn id="2" name="EFE / Manual E-Form / Gate Pass No." dataDxfId="6">
      <calculatedColumnFormula>'Calculation sheet'!C6</calculatedColumnFormula>
    </tableColumn>
    <tableColumn id="3" name="Realization Date" dataDxfId="5">
      <calculatedColumnFormula>'Calculation sheet'!I8</calculatedColumnFormula>
    </tableColumn>
    <tableColumn id="4" name="Currency" dataDxfId="4">
      <calculatedColumnFormula>'Calculation sheet'!K14</calculatedColumnFormula>
    </tableColumn>
    <tableColumn id="5" name="Value Realized" dataDxfId="3" dataCellStyle="Comma">
      <calculatedColumnFormula>'Calculation sheet'!F33</calculatedColumnFormula>
    </tableColumn>
    <tableColumn id="12" name="SBP DMMD WAR" dataDxfId="2" dataCellStyle="Comma">
      <calculatedColumnFormula>'Calculation sheet'!F27</calculatedColumnFormula>
    </tableColumn>
    <tableColumn id="11" name="FX Rate (WAR)" dataDxfId="1" dataCellStyle="Comma">
      <calculatedColumnFormula>Table6[Value Realized]*Table6[SBP DMMD WAR]/Table6[Value Realized]</calculatedColumnFormula>
    </tableColumn>
    <tableColumn id="6" name="SWIFT N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50"/>
  <sheetViews>
    <sheetView showGridLines="0" tabSelected="1" topLeftCell="A40" workbookViewId="0">
      <selection activeCell="D15" sqref="D15"/>
    </sheetView>
  </sheetViews>
  <sheetFormatPr defaultColWidth="9.109375" defaultRowHeight="13.8"/>
  <cols>
    <col min="1" max="1" width="1.109375" style="1" customWidth="1"/>
    <col min="2" max="2" width="22.33203125" style="1" customWidth="1"/>
    <col min="3" max="3" width="4.44140625" style="1" customWidth="1"/>
    <col min="4" max="4" width="14" style="1" customWidth="1"/>
    <col min="5" max="5" width="3.6640625" style="1" customWidth="1"/>
    <col min="6" max="6" width="10.6640625" style="1" customWidth="1"/>
    <col min="7" max="7" width="3.88671875" style="1" customWidth="1"/>
    <col min="8" max="8" width="10.44140625" style="1" customWidth="1"/>
    <col min="9" max="9" width="4" style="1" customWidth="1"/>
    <col min="10" max="10" width="13.33203125" style="1" customWidth="1"/>
    <col min="11" max="16384" width="9.109375" style="1"/>
  </cols>
  <sheetData>
    <row r="1" spans="2:22" ht="14.4">
      <c r="B1" s="38" t="s">
        <v>249</v>
      </c>
      <c r="C1" s="38"/>
      <c r="H1" s="45">
        <f ca="1">TODAY()</f>
        <v>43201</v>
      </c>
      <c r="I1" s="45"/>
      <c r="J1" s="46"/>
      <c r="L1" s="1" t="s">
        <v>247</v>
      </c>
    </row>
    <row r="2" spans="2:22" ht="18">
      <c r="B2" s="44" t="s">
        <v>145</v>
      </c>
      <c r="C2" s="44"/>
    </row>
    <row r="3" spans="2:22" ht="15.6">
      <c r="B3" s="32" t="s">
        <v>146</v>
      </c>
      <c r="C3" s="32"/>
    </row>
    <row r="4" spans="2:22" ht="8.25" customHeight="1"/>
    <row r="5" spans="2:22" ht="14.4">
      <c r="B5" s="22" t="s">
        <v>1</v>
      </c>
      <c r="C5" s="248"/>
      <c r="D5" s="249" t="s">
        <v>257</v>
      </c>
      <c r="E5" s="54"/>
      <c r="F5" s="61" t="s">
        <v>41</v>
      </c>
      <c r="G5" s="61"/>
      <c r="H5" s="41"/>
      <c r="I5" s="301">
        <v>43133</v>
      </c>
      <c r="J5" s="305"/>
    </row>
    <row r="6" spans="2:22" ht="14.4">
      <c r="B6" s="23" t="s">
        <v>2</v>
      </c>
      <c r="C6" s="269" t="s">
        <v>258</v>
      </c>
      <c r="D6" s="270"/>
      <c r="E6" s="55"/>
      <c r="F6" s="62" t="s">
        <v>3</v>
      </c>
      <c r="G6" s="62"/>
      <c r="H6" s="47"/>
      <c r="I6" s="301">
        <v>43133</v>
      </c>
      <c r="J6" s="302"/>
    </row>
    <row r="7" spans="2:22" ht="14.4">
      <c r="B7" s="23" t="s">
        <v>11</v>
      </c>
      <c r="C7" s="250"/>
      <c r="D7" s="251" t="s">
        <v>250</v>
      </c>
      <c r="E7" s="55"/>
      <c r="F7" s="62" t="s">
        <v>235</v>
      </c>
      <c r="G7" s="62"/>
      <c r="H7" s="42"/>
      <c r="I7" s="306" t="s">
        <v>259</v>
      </c>
      <c r="J7" s="307"/>
    </row>
    <row r="8" spans="2:22" ht="14.4">
      <c r="B8" s="23" t="s">
        <v>12</v>
      </c>
      <c r="C8" s="250"/>
      <c r="D8" s="251" t="s">
        <v>260</v>
      </c>
      <c r="E8" s="55"/>
      <c r="F8" s="275" t="s">
        <v>40</v>
      </c>
      <c r="G8" s="275"/>
      <c r="H8" s="275"/>
      <c r="I8" s="301">
        <v>43135</v>
      </c>
      <c r="J8" s="302"/>
    </row>
    <row r="9" spans="2:22" ht="14.4">
      <c r="B9" s="23" t="s">
        <v>48</v>
      </c>
      <c r="C9" s="250"/>
      <c r="D9" s="251" t="s">
        <v>261</v>
      </c>
      <c r="E9" s="55"/>
      <c r="F9" s="17" t="s">
        <v>38</v>
      </c>
      <c r="G9" s="13"/>
      <c r="H9" s="37"/>
      <c r="I9" s="301">
        <v>43133</v>
      </c>
      <c r="J9" s="302"/>
    </row>
    <row r="10" spans="2:22" ht="14.4">
      <c r="B10" s="23" t="s">
        <v>47</v>
      </c>
      <c r="C10" s="250"/>
      <c r="D10" s="254" t="s">
        <v>262</v>
      </c>
      <c r="E10" s="55"/>
      <c r="F10" s="62" t="s">
        <v>37</v>
      </c>
      <c r="G10" s="62"/>
      <c r="H10" s="47"/>
      <c r="I10" s="301">
        <v>43166</v>
      </c>
      <c r="J10" s="302"/>
      <c r="M10" s="254" t="s">
        <v>245</v>
      </c>
      <c r="O10" s="254" t="s">
        <v>246</v>
      </c>
    </row>
    <row r="11" spans="2:22" ht="14.4">
      <c r="B11" s="23" t="s">
        <v>13</v>
      </c>
      <c r="C11" s="248"/>
      <c r="D11" s="221" t="s">
        <v>263</v>
      </c>
      <c r="E11" s="56"/>
      <c r="F11" s="62" t="s">
        <v>39</v>
      </c>
      <c r="G11" s="62"/>
      <c r="H11" s="47"/>
      <c r="I11" s="303" t="s">
        <v>236</v>
      </c>
      <c r="J11" s="304"/>
    </row>
    <row r="12" spans="2:22" s="5" customFormat="1" ht="25.5" customHeight="1">
      <c r="B12" s="276" t="s">
        <v>34</v>
      </c>
      <c r="C12" s="276"/>
      <c r="D12" s="276"/>
      <c r="E12" s="48"/>
      <c r="F12" s="6"/>
      <c r="G12" s="6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 s="5" customFormat="1" ht="14.4">
      <c r="B13" s="7" t="s">
        <v>14</v>
      </c>
      <c r="C13" s="7"/>
      <c r="D13" s="24" t="s">
        <v>237</v>
      </c>
      <c r="E13" s="59"/>
      <c r="F13" s="57" t="s">
        <v>15</v>
      </c>
      <c r="G13" s="289" t="s">
        <v>16</v>
      </c>
      <c r="H13" s="290"/>
      <c r="I13" s="289" t="s">
        <v>17</v>
      </c>
      <c r="J13" s="29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 s="5" customFormat="1" ht="15.6">
      <c r="B14" s="39" t="s">
        <v>264</v>
      </c>
      <c r="C14" s="39"/>
      <c r="D14" s="25">
        <v>7900</v>
      </c>
      <c r="E14" s="85" t="str">
        <f>K14</f>
        <v>USD</v>
      </c>
      <c r="F14" s="63">
        <v>12388.78</v>
      </c>
      <c r="G14" s="264">
        <f>F14*F27</f>
        <v>1368825.1522979999</v>
      </c>
      <c r="H14" s="265"/>
      <c r="I14" s="295">
        <v>8214.2000000000007</v>
      </c>
      <c r="J14" s="296"/>
      <c r="K14" s="49" t="s">
        <v>238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s="5" customFormat="1" ht="15.6">
      <c r="B15" s="39"/>
      <c r="C15" s="39"/>
      <c r="D15" s="203"/>
      <c r="E15" s="85"/>
      <c r="F15" s="63"/>
      <c r="G15" s="264"/>
      <c r="H15" s="265"/>
      <c r="I15" s="295"/>
      <c r="J15" s="29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s="5" customFormat="1" ht="14.4">
      <c r="B16" s="7"/>
      <c r="C16" s="7"/>
      <c r="D16" s="203"/>
      <c r="E16" s="65"/>
      <c r="F16" s="63"/>
      <c r="G16" s="264"/>
      <c r="H16" s="265"/>
      <c r="I16" s="264"/>
      <c r="J16" s="29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s="5" customFormat="1" ht="14.4">
      <c r="B17" s="8"/>
      <c r="C17" s="8"/>
      <c r="D17" s="26"/>
      <c r="E17" s="66"/>
      <c r="F17" s="64"/>
      <c r="G17" s="266"/>
      <c r="H17" s="267"/>
      <c r="I17" s="266"/>
      <c r="J17" s="26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s="5" customFormat="1" ht="16.2" thickBot="1">
      <c r="B18" s="158" t="s">
        <v>18</v>
      </c>
      <c r="C18" s="158"/>
      <c r="D18" s="159">
        <f>SUM(D14:D17)</f>
        <v>7900</v>
      </c>
      <c r="E18" s="164" t="str">
        <f>K14</f>
        <v>USD</v>
      </c>
      <c r="F18" s="165">
        <f>SUM(F14:F17)</f>
        <v>12388.78</v>
      </c>
      <c r="G18" s="298">
        <f>SUM(G14:H17)</f>
        <v>1368825.1522979999</v>
      </c>
      <c r="H18" s="300"/>
      <c r="I18" s="298"/>
      <c r="J18" s="29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s="5" customFormat="1" ht="14.4">
      <c r="B19" s="9" t="s">
        <v>19</v>
      </c>
      <c r="C19" s="9"/>
      <c r="D19" s="27"/>
      <c r="E19" s="60"/>
      <c r="F19" s="58"/>
      <c r="G19" s="261">
        <v>0</v>
      </c>
      <c r="H19" s="262"/>
      <c r="I19" s="82"/>
      <c r="J19" s="8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s="5" customFormat="1" ht="14.4">
      <c r="B20" s="7" t="s">
        <v>20</v>
      </c>
      <c r="C20" s="7"/>
      <c r="D20" s="25"/>
      <c r="E20" s="59"/>
      <c r="F20" s="57"/>
      <c r="G20" s="264">
        <v>0</v>
      </c>
      <c r="H20" s="265"/>
      <c r="I20" s="81"/>
      <c r="J20" s="8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s="5" customFormat="1" ht="14.4">
      <c r="B21" s="8" t="s">
        <v>21</v>
      </c>
      <c r="C21" s="8"/>
      <c r="D21" s="26"/>
      <c r="E21" s="155"/>
      <c r="F21" s="156"/>
      <c r="G21" s="266">
        <v>69110</v>
      </c>
      <c r="H21" s="267"/>
      <c r="I21" s="80"/>
      <c r="J21" s="15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s="5" customFormat="1" ht="15" thickBot="1">
      <c r="B22" s="158" t="s">
        <v>22</v>
      </c>
      <c r="C22" s="158"/>
      <c r="D22" s="159"/>
      <c r="E22" s="160"/>
      <c r="F22" s="161"/>
      <c r="G22" s="292">
        <f>G18-G19-G20-G21</f>
        <v>1299715.1522979999</v>
      </c>
      <c r="H22" s="293"/>
      <c r="I22" s="162"/>
      <c r="J22" s="16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24" customHeight="1">
      <c r="B23" s="277" t="s">
        <v>35</v>
      </c>
      <c r="C23" s="277"/>
      <c r="D23" s="277"/>
      <c r="E23" s="277"/>
      <c r="F23" s="277"/>
      <c r="G23" s="277"/>
      <c r="H23" s="277"/>
      <c r="I23" s="277"/>
      <c r="J23" s="277"/>
    </row>
    <row r="24" spans="2:22" ht="14.4">
      <c r="B24" s="278" t="s">
        <v>44</v>
      </c>
      <c r="C24" s="278"/>
      <c r="D24" s="278"/>
      <c r="E24" s="278"/>
      <c r="F24" s="278"/>
      <c r="G24" s="278"/>
      <c r="H24" s="278"/>
      <c r="I24" s="278"/>
      <c r="J24" s="278"/>
      <c r="R24" s="10"/>
      <c r="S24" s="10"/>
      <c r="T24" s="10"/>
      <c r="U24" s="10"/>
      <c r="V24" s="10"/>
    </row>
    <row r="25" spans="2:22" ht="14.4">
      <c r="B25" s="30" t="s">
        <v>25</v>
      </c>
      <c r="C25" s="280" t="s">
        <v>30</v>
      </c>
      <c r="D25" s="280"/>
      <c r="E25" s="280"/>
      <c r="F25" s="31" t="s">
        <v>23</v>
      </c>
      <c r="G25" s="31"/>
      <c r="H25" s="40" t="s">
        <v>24</v>
      </c>
      <c r="I25" s="263" t="s">
        <v>5</v>
      </c>
      <c r="J25" s="263"/>
    </row>
    <row r="26" spans="2:22" ht="14.4">
      <c r="B26" s="3"/>
      <c r="C26" s="3"/>
      <c r="D26" s="3"/>
      <c r="E26" s="3"/>
      <c r="F26" s="3"/>
      <c r="G26" s="3"/>
      <c r="H26" s="3"/>
      <c r="I26" s="3"/>
      <c r="J26" s="3"/>
      <c r="M26" s="91"/>
      <c r="O26" s="91"/>
    </row>
    <row r="27" spans="2:22" ht="15.6">
      <c r="B27" s="33" t="s">
        <v>251</v>
      </c>
      <c r="C27" s="86" t="str">
        <f>K14</f>
        <v>USD</v>
      </c>
      <c r="D27" s="50">
        <v>12388.78</v>
      </c>
      <c r="E27" s="52"/>
      <c r="F27" s="90">
        <v>110.48909999999999</v>
      </c>
      <c r="G27" s="268">
        <f>F27*D27</f>
        <v>1368825.1522979999</v>
      </c>
      <c r="H27" s="268"/>
      <c r="I27" s="258">
        <f>I10</f>
        <v>43166</v>
      </c>
      <c r="J27" s="258"/>
      <c r="M27" s="33" t="s">
        <v>241</v>
      </c>
      <c r="O27" s="33" t="s">
        <v>239</v>
      </c>
    </row>
    <row r="28" spans="2:22" ht="15.6">
      <c r="B28" s="33"/>
      <c r="C28" s="86"/>
      <c r="D28" s="50"/>
      <c r="E28" s="52"/>
      <c r="F28" s="90"/>
      <c r="G28" s="268"/>
      <c r="H28" s="268"/>
      <c r="I28" s="3"/>
      <c r="J28" s="256"/>
    </row>
    <row r="29" spans="2:22" ht="16.2" thickBot="1">
      <c r="B29" s="28" t="s">
        <v>32</v>
      </c>
      <c r="C29" s="87" t="str">
        <f>K14</f>
        <v>USD</v>
      </c>
      <c r="D29" s="51">
        <f>SUM(D27:D28)</f>
        <v>12388.78</v>
      </c>
      <c r="E29" s="53"/>
      <c r="F29" s="252">
        <f>G29/D29</f>
        <v>110.48908770677984</v>
      </c>
      <c r="G29" s="291">
        <v>1368825</v>
      </c>
      <c r="H29" s="291"/>
      <c r="I29" s="29"/>
      <c r="J29" s="28"/>
      <c r="N29" s="91"/>
    </row>
    <row r="30" spans="2:22" ht="16.95" customHeight="1" thickTop="1">
      <c r="B30" s="167" t="s">
        <v>138</v>
      </c>
      <c r="C30" s="168"/>
      <c r="D30" s="169" t="s">
        <v>140</v>
      </c>
      <c r="E30" s="170"/>
      <c r="F30" s="260" t="s">
        <v>139</v>
      </c>
      <c r="G30" s="260"/>
      <c r="H30" s="260"/>
      <c r="I30" s="171"/>
      <c r="J30" s="172"/>
    </row>
    <row r="31" spans="2:22" ht="14.4">
      <c r="B31" s="173">
        <f>F18</f>
        <v>12388.78</v>
      </c>
      <c r="C31" s="173"/>
      <c r="D31" s="174">
        <f>B31</f>
        <v>12388.78</v>
      </c>
      <c r="E31" s="174"/>
      <c r="F31" s="259">
        <f>D29</f>
        <v>12388.78</v>
      </c>
      <c r="G31" s="259"/>
      <c r="H31" s="174"/>
      <c r="I31" s="174"/>
      <c r="J31" s="175"/>
    </row>
    <row r="32" spans="2:22" ht="14.4">
      <c r="B32" s="176" t="s">
        <v>141</v>
      </c>
      <c r="C32" s="176" t="str">
        <f>C29</f>
        <v>USD</v>
      </c>
      <c r="D32" s="177"/>
      <c r="E32" s="177"/>
      <c r="F32" s="178"/>
      <c r="G32" s="179"/>
      <c r="H32" s="179"/>
      <c r="I32" s="179"/>
      <c r="J32" s="180"/>
    </row>
    <row r="33" spans="2:17" ht="14.4">
      <c r="B33" s="181" t="s">
        <v>142</v>
      </c>
      <c r="C33" s="181"/>
      <c r="D33" s="182"/>
      <c r="E33" s="182"/>
      <c r="F33" s="173">
        <v>12388.78</v>
      </c>
      <c r="G33" s="183"/>
      <c r="H33" s="183"/>
      <c r="I33" s="183"/>
      <c r="J33" s="184"/>
    </row>
    <row r="34" spans="2:17" ht="3.6" customHeight="1" thickBot="1">
      <c r="B34" s="150"/>
      <c r="C34" s="150"/>
      <c r="D34" s="151"/>
      <c r="E34" s="151"/>
      <c r="F34" s="152"/>
      <c r="G34" s="153"/>
      <c r="H34" s="153"/>
      <c r="I34" s="153"/>
      <c r="J34" s="154"/>
    </row>
    <row r="35" spans="2:17" ht="18.600000000000001" thickTop="1">
      <c r="B35" s="279" t="s">
        <v>33</v>
      </c>
      <c r="C35" s="279"/>
      <c r="D35" s="279"/>
      <c r="E35" s="279"/>
      <c r="F35" s="279"/>
      <c r="G35" s="279"/>
      <c r="H35" s="279"/>
      <c r="I35" s="279"/>
      <c r="J35" s="279"/>
    </row>
    <row r="36" spans="2:17" ht="16.5" customHeight="1">
      <c r="B36" s="271" t="s">
        <v>4</v>
      </c>
      <c r="C36" s="272"/>
      <c r="D36" s="272"/>
      <c r="E36" s="285" t="s">
        <v>31</v>
      </c>
      <c r="F36" s="286"/>
      <c r="G36" s="281" t="s">
        <v>29</v>
      </c>
      <c r="H36" s="282"/>
      <c r="I36" s="281" t="s">
        <v>28</v>
      </c>
      <c r="J36" s="282"/>
    </row>
    <row r="37" spans="2:17" ht="15" customHeight="1">
      <c r="B37" s="273"/>
      <c r="C37" s="274"/>
      <c r="D37" s="274"/>
      <c r="E37" s="287"/>
      <c r="F37" s="288"/>
      <c r="G37" s="283"/>
      <c r="H37" s="284"/>
      <c r="I37" s="283"/>
      <c r="J37" s="284"/>
    </row>
    <row r="38" spans="2:17" s="2" customFormat="1" ht="15.6">
      <c r="B38" s="17" t="s">
        <v>26</v>
      </c>
      <c r="C38" s="17"/>
      <c r="D38" s="18"/>
      <c r="E38" s="88" t="str">
        <f>K14</f>
        <v>USD</v>
      </c>
      <c r="F38" s="67">
        <f>F33</f>
        <v>12388.78</v>
      </c>
      <c r="G38" s="89" t="str">
        <f>K14</f>
        <v>USD</v>
      </c>
      <c r="H38" s="67">
        <f>F14/F18*F33</f>
        <v>12388.78</v>
      </c>
      <c r="I38" s="89" t="str">
        <f>K14</f>
        <v>USD</v>
      </c>
      <c r="J38" s="67">
        <f>F38-H38</f>
        <v>0</v>
      </c>
      <c r="K38" s="1"/>
      <c r="L38" s="1"/>
      <c r="M38" s="1"/>
      <c r="N38" s="1"/>
      <c r="O38" s="1"/>
      <c r="P38" s="1"/>
      <c r="Q38" s="1"/>
    </row>
    <row r="39" spans="2:17" ht="14.4">
      <c r="B39" s="17" t="s">
        <v>27</v>
      </c>
      <c r="C39" s="17"/>
      <c r="D39" s="18"/>
      <c r="E39" s="73"/>
      <c r="F39" s="68">
        <f>F33*F29</f>
        <v>1368825</v>
      </c>
      <c r="G39" s="77"/>
      <c r="H39" s="68">
        <f>H38*F29</f>
        <v>1368825</v>
      </c>
      <c r="I39" s="77"/>
      <c r="J39" s="68">
        <f>F39-H39</f>
        <v>0</v>
      </c>
    </row>
    <row r="40" spans="2:17" ht="14.4">
      <c r="B40" s="16" t="s">
        <v>6</v>
      </c>
      <c r="C40" s="16"/>
      <c r="D40" s="18"/>
      <c r="E40" s="73"/>
      <c r="F40" s="69"/>
      <c r="G40" s="17"/>
      <c r="H40" s="69"/>
      <c r="I40" s="17"/>
      <c r="J40" s="69"/>
    </row>
    <row r="41" spans="2:17" ht="14.4">
      <c r="B41" s="13" t="s">
        <v>7</v>
      </c>
      <c r="C41" s="13"/>
      <c r="D41" s="19"/>
      <c r="E41" s="74"/>
      <c r="F41" s="70">
        <f>G21</f>
        <v>69110</v>
      </c>
      <c r="G41" s="78"/>
      <c r="H41" s="70">
        <f>F41*$D$14/$D$18</f>
        <v>69110</v>
      </c>
      <c r="I41" s="78"/>
      <c r="J41" s="70">
        <f>F41*($D$15)/$D$18</f>
        <v>0</v>
      </c>
    </row>
    <row r="42" spans="2:17" ht="14.4">
      <c r="B42" s="13" t="s">
        <v>0</v>
      </c>
      <c r="C42" s="13"/>
      <c r="D42" s="19"/>
      <c r="E42" s="74"/>
      <c r="F42" s="70">
        <f>G20</f>
        <v>0</v>
      </c>
      <c r="G42" s="78"/>
      <c r="H42" s="70">
        <f>F42*$D$14/$D$18</f>
        <v>0</v>
      </c>
      <c r="I42" s="78"/>
      <c r="J42" s="70">
        <f>F42*($D$15)/$D$18</f>
        <v>0</v>
      </c>
    </row>
    <row r="43" spans="2:17" ht="14.4">
      <c r="B43" s="14" t="s">
        <v>8</v>
      </c>
      <c r="C43" s="14"/>
      <c r="D43" s="20"/>
      <c r="E43" s="75"/>
      <c r="F43" s="71">
        <v>0</v>
      </c>
      <c r="G43" s="78"/>
      <c r="H43" s="70">
        <f>F43*$D$14/$D$18</f>
        <v>0</v>
      </c>
      <c r="I43" s="78"/>
      <c r="J43" s="70">
        <f>F43*($D$15)/$D$18</f>
        <v>0</v>
      </c>
    </row>
    <row r="44" spans="2:17" ht="14.4">
      <c r="B44" s="15" t="s">
        <v>9</v>
      </c>
      <c r="C44" s="15"/>
      <c r="D44" s="21"/>
      <c r="E44" s="76"/>
      <c r="F44" s="72">
        <f>SUM(F41:F43)</f>
        <v>69110</v>
      </c>
      <c r="G44" s="79"/>
      <c r="H44" s="72">
        <f>SUM(H41:H43)</f>
        <v>69110</v>
      </c>
      <c r="I44" s="79"/>
      <c r="J44" s="72">
        <f>SUM(J41:J43)</f>
        <v>0</v>
      </c>
    </row>
    <row r="45" spans="2:17" ht="14.4">
      <c r="B45" s="15" t="s">
        <v>10</v>
      </c>
      <c r="C45" s="15"/>
      <c r="D45" s="21"/>
      <c r="E45" s="76"/>
      <c r="F45" s="72">
        <f>F39-F44</f>
        <v>1299715</v>
      </c>
      <c r="G45" s="79"/>
      <c r="H45" s="72">
        <f>H39-H44</f>
        <v>1299715</v>
      </c>
      <c r="I45" s="79"/>
      <c r="J45" s="72">
        <f>J39-J44</f>
        <v>0</v>
      </c>
    </row>
    <row r="46" spans="2:17" ht="14.4">
      <c r="B46" s="134" t="s">
        <v>143</v>
      </c>
      <c r="C46" s="134"/>
      <c r="D46" s="166"/>
      <c r="E46" s="135"/>
      <c r="F46" s="136"/>
      <c r="G46" s="136"/>
      <c r="H46" s="255">
        <v>2.5000000000000001E-2</v>
      </c>
      <c r="I46" s="136"/>
      <c r="J46" s="137"/>
    </row>
    <row r="47" spans="2:17" ht="21.75" customHeight="1" thickBot="1">
      <c r="B47" s="43" t="s">
        <v>144</v>
      </c>
      <c r="C47" s="43"/>
      <c r="D47" s="34"/>
      <c r="E47" s="34"/>
      <c r="F47" s="35"/>
      <c r="G47" s="257">
        <f>H45*H46</f>
        <v>32492.875</v>
      </c>
      <c r="H47" s="257"/>
      <c r="I47" s="35"/>
      <c r="J47" s="36"/>
    </row>
    <row r="48" spans="2:17" ht="14.4" thickTop="1"/>
    <row r="49" spans="2:10" hidden="1">
      <c r="B49" s="11" t="s">
        <v>36</v>
      </c>
      <c r="C49" s="11"/>
      <c r="D49" s="12"/>
      <c r="E49" s="12"/>
      <c r="F49" s="12"/>
      <c r="G49" s="12"/>
      <c r="H49" s="12"/>
      <c r="I49" s="12"/>
      <c r="J49" s="12"/>
    </row>
    <row r="50" spans="2:10">
      <c r="H50" s="91"/>
    </row>
  </sheetData>
  <mergeCells count="42">
    <mergeCell ref="I9:J9"/>
    <mergeCell ref="I10:J10"/>
    <mergeCell ref="I11:J11"/>
    <mergeCell ref="I5:J5"/>
    <mergeCell ref="I6:J6"/>
    <mergeCell ref="I7:J7"/>
    <mergeCell ref="I8:J8"/>
    <mergeCell ref="I18:J18"/>
    <mergeCell ref="G15:H15"/>
    <mergeCell ref="G18:H18"/>
    <mergeCell ref="G16:H16"/>
    <mergeCell ref="G17:H17"/>
    <mergeCell ref="I13:J13"/>
    <mergeCell ref="I14:J14"/>
    <mergeCell ref="I15:J15"/>
    <mergeCell ref="I16:J16"/>
    <mergeCell ref="I17:J17"/>
    <mergeCell ref="C6:D6"/>
    <mergeCell ref="B36:D37"/>
    <mergeCell ref="F8:H8"/>
    <mergeCell ref="B12:D12"/>
    <mergeCell ref="B23:J23"/>
    <mergeCell ref="B24:J24"/>
    <mergeCell ref="B35:J35"/>
    <mergeCell ref="C25:E25"/>
    <mergeCell ref="G36:H37"/>
    <mergeCell ref="E36:F37"/>
    <mergeCell ref="G13:H13"/>
    <mergeCell ref="G14:H14"/>
    <mergeCell ref="I36:J37"/>
    <mergeCell ref="G29:H29"/>
    <mergeCell ref="G27:H27"/>
    <mergeCell ref="G22:H22"/>
    <mergeCell ref="G47:H47"/>
    <mergeCell ref="I27:J27"/>
    <mergeCell ref="F31:G31"/>
    <mergeCell ref="F30:H30"/>
    <mergeCell ref="G19:H19"/>
    <mergeCell ref="I25:J25"/>
    <mergeCell ref="G20:H20"/>
    <mergeCell ref="G21:H21"/>
    <mergeCell ref="G28:H28"/>
  </mergeCells>
  <printOptions horizontalCentered="1"/>
  <pageMargins left="0.7" right="0.7" top="0.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topLeftCell="A22" workbookViewId="0">
      <selection activeCell="G8" sqref="G8"/>
    </sheetView>
  </sheetViews>
  <sheetFormatPr defaultRowHeight="14.4"/>
  <cols>
    <col min="1" max="1" width="0.6640625" customWidth="1"/>
    <col min="2" max="2" width="22.88671875" bestFit="1" customWidth="1"/>
    <col min="3" max="3" width="12.33203125" bestFit="1" customWidth="1"/>
    <col min="4" max="4" width="16.33203125" bestFit="1" customWidth="1"/>
    <col min="5" max="5" width="10" bestFit="1" customWidth="1"/>
    <col min="6" max="6" width="11.6640625" bestFit="1" customWidth="1"/>
    <col min="7" max="7" width="12.88671875" customWidth="1"/>
    <col min="8" max="8" width="17.44140625" customWidth="1"/>
  </cols>
  <sheetData>
    <row r="1" spans="2:6" ht="24" thickBot="1">
      <c r="B1" s="308" t="s">
        <v>202</v>
      </c>
      <c r="C1" s="309"/>
      <c r="D1" s="309"/>
      <c r="E1" s="309"/>
      <c r="F1" s="310"/>
    </row>
    <row r="2" spans="2:6" s="228" customFormat="1">
      <c r="B2" s="227" t="s">
        <v>203</v>
      </c>
      <c r="C2" s="227" t="s">
        <v>204</v>
      </c>
      <c r="D2" s="227" t="s">
        <v>205</v>
      </c>
      <c r="E2" s="311"/>
      <c r="F2" s="311"/>
    </row>
    <row r="3" spans="2:6" s="228" customFormat="1">
      <c r="B3" s="229">
        <f>'Calculation sheet'!B31</f>
        <v>12388.78</v>
      </c>
      <c r="C3" s="229">
        <f>'Calculation sheet'!D31</f>
        <v>12388.78</v>
      </c>
      <c r="D3" s="229">
        <f>'Calculation sheet'!F31</f>
        <v>12388.78</v>
      </c>
      <c r="E3" s="230"/>
      <c r="F3" s="231"/>
    </row>
    <row r="4" spans="2:6">
      <c r="B4" s="232" t="s">
        <v>132</v>
      </c>
      <c r="C4" s="232" t="str">
        <f>'Calculation sheet'!K14</f>
        <v>USD</v>
      </c>
    </row>
    <row r="5" spans="2:6">
      <c r="B5" s="233" t="s">
        <v>206</v>
      </c>
      <c r="C5" s="234">
        <f>D3</f>
        <v>12388.78</v>
      </c>
      <c r="D5" s="235">
        <f>'Calculation sheet'!H38</f>
        <v>12388.78</v>
      </c>
    </row>
    <row r="6" spans="2:6" ht="20.25" customHeight="1">
      <c r="B6" s="236" t="s">
        <v>207</v>
      </c>
      <c r="C6" s="236" t="s">
        <v>208</v>
      </c>
      <c r="D6" s="236" t="s">
        <v>209</v>
      </c>
      <c r="E6" s="236" t="s">
        <v>210</v>
      </c>
      <c r="F6" s="236" t="s">
        <v>211</v>
      </c>
    </row>
    <row r="7" spans="2:6">
      <c r="B7" s="237" t="s">
        <v>212</v>
      </c>
      <c r="C7" s="238">
        <f>'Calculation sheet'!I27</f>
        <v>43166</v>
      </c>
      <c r="D7" s="239">
        <f>'Calculation sheet'!D27</f>
        <v>12388.78</v>
      </c>
      <c r="E7" s="240">
        <f>'Calculation sheet'!F27</f>
        <v>110.48909999999999</v>
      </c>
      <c r="F7" s="239">
        <f>D7*E7</f>
        <v>1368825.1522979999</v>
      </c>
    </row>
    <row r="8" spans="2:6">
      <c r="B8" s="237" t="s">
        <v>213</v>
      </c>
      <c r="C8" s="238"/>
      <c r="D8" s="239"/>
      <c r="E8" s="240"/>
      <c r="F8" s="239"/>
    </row>
    <row r="9" spans="2:6">
      <c r="B9" s="237" t="s">
        <v>214</v>
      </c>
      <c r="C9" s="238"/>
      <c r="D9" s="239"/>
      <c r="E9" s="237"/>
      <c r="F9" s="239"/>
    </row>
    <row r="10" spans="2:6">
      <c r="B10" s="237" t="s">
        <v>215</v>
      </c>
      <c r="C10" s="238"/>
      <c r="D10" s="239"/>
      <c r="E10" s="237"/>
      <c r="F10" s="239"/>
    </row>
    <row r="11" spans="2:6">
      <c r="B11" s="237" t="s">
        <v>216</v>
      </c>
      <c r="C11" s="238"/>
      <c r="D11" s="239"/>
      <c r="E11" s="237"/>
      <c r="F11" s="239"/>
    </row>
    <row r="12" spans="2:6">
      <c r="B12" s="237" t="s">
        <v>217</v>
      </c>
      <c r="C12" s="238"/>
      <c r="D12" s="239"/>
      <c r="E12" s="237"/>
      <c r="F12" s="239"/>
    </row>
    <row r="13" spans="2:6">
      <c r="B13" s="237" t="s">
        <v>218</v>
      </c>
      <c r="C13" s="238"/>
      <c r="D13" s="239"/>
      <c r="E13" s="237"/>
      <c r="F13" s="239"/>
    </row>
    <row r="14" spans="2:6">
      <c r="B14" s="237" t="s">
        <v>219</v>
      </c>
      <c r="C14" s="238"/>
      <c r="D14" s="239"/>
      <c r="E14" s="237"/>
      <c r="F14" s="239"/>
    </row>
    <row r="15" spans="2:6">
      <c r="B15" s="237" t="s">
        <v>220</v>
      </c>
      <c r="C15" s="238"/>
      <c r="D15" s="239"/>
      <c r="E15" s="237"/>
      <c r="F15" s="239"/>
    </row>
    <row r="16" spans="2:6">
      <c r="B16" s="237" t="s">
        <v>221</v>
      </c>
      <c r="C16" s="238"/>
      <c r="D16" s="239"/>
      <c r="E16" s="237"/>
      <c r="F16" s="239"/>
    </row>
    <row r="17" spans="2:6" ht="15" thickBot="1">
      <c r="B17" s="241" t="s">
        <v>222</v>
      </c>
      <c r="C17" s="241"/>
      <c r="D17" s="242">
        <f>SUM(D7:D16)</f>
        <v>12388.78</v>
      </c>
      <c r="E17" s="241"/>
      <c r="F17" s="242">
        <f>SUM(F7:F16)</f>
        <v>1368825.1522979999</v>
      </c>
    </row>
    <row r="18" spans="2:6" ht="15" thickTop="1"/>
    <row r="19" spans="2:6" ht="20.100000000000001" customHeight="1">
      <c r="B19" s="243" t="s">
        <v>223</v>
      </c>
      <c r="C19" s="244">
        <f>F17/C5</f>
        <v>110.48909999999999</v>
      </c>
      <c r="D19" s="237"/>
      <c r="E19" s="237"/>
    </row>
    <row r="20" spans="2:6" ht="20.100000000000001" customHeight="1">
      <c r="B20" s="243" t="s">
        <v>224</v>
      </c>
      <c r="C20" s="239">
        <f>D5*C19</f>
        <v>1368825.1522979999</v>
      </c>
      <c r="D20" s="237"/>
      <c r="E20" s="237"/>
    </row>
    <row r="21" spans="2:6" ht="20.100000000000001" customHeight="1">
      <c r="B21" s="243" t="s">
        <v>225</v>
      </c>
      <c r="C21" s="245">
        <f>'Calculation sheet'!F41</f>
        <v>69110</v>
      </c>
      <c r="D21" s="237" t="s">
        <v>234</v>
      </c>
      <c r="E21" s="246">
        <f>'Calculation sheet'!D14/'Calculation sheet'!D18</f>
        <v>1</v>
      </c>
    </row>
    <row r="22" spans="2:6" ht="20.100000000000001" customHeight="1">
      <c r="B22" s="243" t="s">
        <v>226</v>
      </c>
      <c r="C22" s="245">
        <f>C21*E21</f>
        <v>69110</v>
      </c>
      <c r="D22" s="237"/>
      <c r="E22" s="246"/>
    </row>
    <row r="23" spans="2:6" ht="20.100000000000001" customHeight="1">
      <c r="B23" s="243" t="s">
        <v>227</v>
      </c>
      <c r="C23" s="245">
        <f>'Calculation sheet'!F42</f>
        <v>0</v>
      </c>
      <c r="D23" s="237" t="s">
        <v>228</v>
      </c>
      <c r="E23" s="246">
        <f>'Calculation sheet'!D14/'Calculation sheet'!D18</f>
        <v>1</v>
      </c>
    </row>
    <row r="24" spans="2:6" ht="20.100000000000001" customHeight="1">
      <c r="B24" s="243" t="s">
        <v>229</v>
      </c>
      <c r="C24" s="245">
        <f>C23*E23</f>
        <v>0</v>
      </c>
      <c r="D24" s="237"/>
      <c r="E24" s="246"/>
    </row>
    <row r="25" spans="2:6" ht="20.100000000000001" customHeight="1">
      <c r="B25" s="243" t="s">
        <v>230</v>
      </c>
      <c r="C25" s="245">
        <v>0</v>
      </c>
      <c r="D25" s="237"/>
      <c r="E25" s="246"/>
    </row>
    <row r="26" spans="2:6" ht="20.100000000000001" customHeight="1">
      <c r="B26" s="243" t="s">
        <v>231</v>
      </c>
      <c r="C26" s="245">
        <f>C20-C22-C24</f>
        <v>1299715.1522979999</v>
      </c>
      <c r="D26" s="237"/>
      <c r="E26" s="237"/>
    </row>
    <row r="27" spans="2:6" ht="20.100000000000001" customHeight="1">
      <c r="B27" s="243" t="s">
        <v>233</v>
      </c>
      <c r="C27" s="246">
        <f>'Calculation sheet'!H46</f>
        <v>2.5000000000000001E-2</v>
      </c>
      <c r="D27" s="237"/>
      <c r="E27" s="237"/>
    </row>
    <row r="28" spans="2:6" ht="20.100000000000001" customHeight="1">
      <c r="B28" s="243" t="s">
        <v>232</v>
      </c>
      <c r="C28" s="247">
        <f>C26*C27</f>
        <v>32492.878807450001</v>
      </c>
      <c r="D28" s="237"/>
      <c r="E28" s="237"/>
    </row>
  </sheetData>
  <mergeCells count="2">
    <mergeCell ref="B1:F1"/>
    <mergeCell ref="E2:F2"/>
  </mergeCells>
  <printOptions horizontalCentered="1"/>
  <pageMargins left="0.45" right="0.45" top="1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9"/>
  <sheetViews>
    <sheetView showGridLines="0" topLeftCell="A4" workbookViewId="0">
      <selection activeCell="B10" sqref="B10"/>
    </sheetView>
  </sheetViews>
  <sheetFormatPr defaultColWidth="9.109375" defaultRowHeight="30" customHeight="1"/>
  <cols>
    <col min="1" max="1" width="41.5546875" style="146" customWidth="1"/>
    <col min="2" max="2" width="41.88671875" style="146" customWidth="1"/>
    <col min="3" max="4" width="9.109375" style="146"/>
    <col min="5" max="5" width="34.44140625" style="146" bestFit="1" customWidth="1"/>
    <col min="6" max="6" width="44.88671875" style="146" customWidth="1"/>
    <col min="7" max="16384" width="9.109375" style="146"/>
  </cols>
  <sheetData>
    <row r="1" spans="1:6" ht="30" customHeight="1">
      <c r="A1" s="312" t="s">
        <v>121</v>
      </c>
      <c r="B1" s="312"/>
    </row>
    <row r="2" spans="1:6" ht="30" customHeight="1">
      <c r="A2" s="147" t="s">
        <v>122</v>
      </c>
      <c r="B2" s="148" t="s">
        <v>200</v>
      </c>
    </row>
    <row r="3" spans="1:6" ht="30" customHeight="1">
      <c r="A3" s="147" t="s">
        <v>123</v>
      </c>
      <c r="B3" s="219" t="str">
        <f>'Calculation sheet'!B1</f>
        <v>M/s.UNIQUE MEDICAL SYSTEM</v>
      </c>
    </row>
    <row r="4" spans="1:6" ht="36">
      <c r="A4" s="147" t="s">
        <v>124</v>
      </c>
      <c r="B4" s="215" t="s">
        <v>252</v>
      </c>
      <c r="E4" s="215" t="s">
        <v>242</v>
      </c>
      <c r="F4" s="215" t="s">
        <v>248</v>
      </c>
    </row>
    <row r="5" spans="1:6" ht="30" customHeight="1">
      <c r="A5" s="147" t="s">
        <v>125</v>
      </c>
      <c r="B5" s="216" t="s">
        <v>256</v>
      </c>
    </row>
    <row r="6" spans="1:6" ht="30" customHeight="1">
      <c r="A6" s="147" t="s">
        <v>126</v>
      </c>
      <c r="B6" s="147" t="str">
        <f>'Calculation sheet'!C6</f>
        <v>SBL-2018-000002811</v>
      </c>
    </row>
    <row r="7" spans="1:6" ht="30" customHeight="1">
      <c r="A7" s="147" t="s">
        <v>127</v>
      </c>
      <c r="B7" s="217">
        <f>'Calculation sheet'!I8</f>
        <v>43135</v>
      </c>
    </row>
    <row r="8" spans="1:6" ht="30" customHeight="1">
      <c r="A8" s="147" t="s">
        <v>128</v>
      </c>
      <c r="B8" s="217">
        <f>'Calculation sheet'!I10</f>
        <v>43166</v>
      </c>
    </row>
    <row r="9" spans="1:6" ht="30" customHeight="1">
      <c r="A9" s="147" t="s">
        <v>129</v>
      </c>
      <c r="B9" s="147" t="str">
        <f>'Calculation sheet'!B14</f>
        <v>Manicurel Instruments</v>
      </c>
    </row>
    <row r="10" spans="1:6" ht="30" customHeight="1">
      <c r="A10" s="147" t="s">
        <v>130</v>
      </c>
      <c r="B10" s="218">
        <f>'Calculation sheet'!I14</f>
        <v>8214.2000000000007</v>
      </c>
    </row>
    <row r="11" spans="1:6" ht="30" customHeight="1">
      <c r="A11" s="313" t="s">
        <v>131</v>
      </c>
      <c r="B11" s="313"/>
    </row>
    <row r="12" spans="1:6" ht="30" customHeight="1">
      <c r="A12" s="147" t="s">
        <v>153</v>
      </c>
      <c r="B12" s="149">
        <f>'Calculation sheet'!H38</f>
        <v>12388.78</v>
      </c>
    </row>
    <row r="13" spans="1:6" ht="30" customHeight="1">
      <c r="A13" s="147" t="s">
        <v>132</v>
      </c>
      <c r="B13" s="149" t="str">
        <f>'Calculation sheet'!K14</f>
        <v>USD</v>
      </c>
    </row>
    <row r="14" spans="1:6" ht="30" customHeight="1">
      <c r="A14" s="147" t="s">
        <v>133</v>
      </c>
      <c r="B14" s="222">
        <f>'Calculation sheet'!H39</f>
        <v>1368825</v>
      </c>
    </row>
    <row r="15" spans="1:6" ht="30" customHeight="1">
      <c r="A15" s="147" t="s">
        <v>134</v>
      </c>
      <c r="B15" s="222">
        <f>'Calculation sheet'!H41</f>
        <v>69110</v>
      </c>
    </row>
    <row r="16" spans="1:6" ht="30" customHeight="1">
      <c r="A16" s="147" t="s">
        <v>0</v>
      </c>
      <c r="B16" s="222">
        <f>'Calculation sheet'!H42</f>
        <v>0</v>
      </c>
    </row>
    <row r="17" spans="1:2" ht="30" customHeight="1">
      <c r="A17" s="147" t="s">
        <v>135</v>
      </c>
      <c r="B17" s="222">
        <f>'Calculation sheet'!H43</f>
        <v>0</v>
      </c>
    </row>
    <row r="18" spans="1:2" ht="30" customHeight="1">
      <c r="A18" s="147" t="s">
        <v>136</v>
      </c>
      <c r="B18" s="222">
        <f>B14-B15-B16-B17</f>
        <v>1299715</v>
      </c>
    </row>
    <row r="19" spans="1:2" ht="30" customHeight="1">
      <c r="A19" s="147" t="s">
        <v>137</v>
      </c>
      <c r="B19" s="222">
        <f>'Calculation sheet'!G47</f>
        <v>32492.875</v>
      </c>
    </row>
  </sheetData>
  <mergeCells count="2">
    <mergeCell ref="A1:B1"/>
    <mergeCell ref="A11:B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4:R58"/>
  <sheetViews>
    <sheetView showGridLines="0" topLeftCell="A23" workbookViewId="0">
      <selection activeCell="I5" sqref="I5"/>
    </sheetView>
  </sheetViews>
  <sheetFormatPr defaultColWidth="9.109375" defaultRowHeight="13.2"/>
  <cols>
    <col min="1" max="1" width="0.88671875" style="92" customWidth="1"/>
    <col min="2" max="2" width="4.6640625" style="92" customWidth="1"/>
    <col min="3" max="3" width="27.88671875" style="92" customWidth="1"/>
    <col min="4" max="4" width="5.6640625" style="92" customWidth="1"/>
    <col min="5" max="5" width="15.5546875" style="92" customWidth="1"/>
    <col min="6" max="6" width="2.44140625" style="92" customWidth="1"/>
    <col min="7" max="7" width="13.88671875" style="92" customWidth="1"/>
    <col min="8" max="8" width="2.5546875" style="92" bestFit="1" customWidth="1"/>
    <col min="9" max="9" width="13" style="92" customWidth="1"/>
    <col min="10" max="10" width="9.44140625" style="92" customWidth="1"/>
    <col min="11" max="11" width="1.5546875" style="92" bestFit="1" customWidth="1"/>
    <col min="12" max="12" width="5.33203125" style="92" customWidth="1"/>
    <col min="13" max="13" width="9.88671875" style="92" bestFit="1" customWidth="1"/>
    <col min="14" max="14" width="8" style="92" customWidth="1"/>
    <col min="15" max="15" width="10.33203125" style="93" bestFit="1" customWidth="1"/>
    <col min="16" max="16" width="8.88671875" style="92" bestFit="1" customWidth="1"/>
    <col min="17" max="17" width="9.109375" style="92"/>
    <col min="18" max="18" width="10.5546875" style="92" bestFit="1" customWidth="1"/>
    <col min="19" max="16384" width="9.109375" style="92"/>
  </cols>
  <sheetData>
    <row r="4" spans="2:13">
      <c r="I4" s="317" t="s">
        <v>51</v>
      </c>
      <c r="J4" s="317"/>
    </row>
    <row r="5" spans="2:13">
      <c r="I5" s="138"/>
      <c r="J5" s="138"/>
    </row>
    <row r="6" spans="2:13">
      <c r="B6" s="92" t="s">
        <v>52</v>
      </c>
      <c r="I6" s="212" t="s">
        <v>196</v>
      </c>
      <c r="J6" s="138"/>
    </row>
    <row r="7" spans="2:13">
      <c r="I7" s="317"/>
      <c r="J7" s="317"/>
    </row>
    <row r="8" spans="2:13">
      <c r="B8" s="92" t="s">
        <v>53</v>
      </c>
      <c r="I8" s="138"/>
      <c r="J8" s="138"/>
    </row>
    <row r="9" spans="2:13">
      <c r="B9" s="92" t="s">
        <v>195</v>
      </c>
      <c r="I9" s="138"/>
      <c r="J9" s="138"/>
    </row>
    <row r="10" spans="2:13">
      <c r="B10" s="92" t="s">
        <v>50</v>
      </c>
      <c r="I10" s="138"/>
      <c r="J10" s="138"/>
    </row>
    <row r="11" spans="2:13">
      <c r="B11" s="92" t="s">
        <v>46</v>
      </c>
      <c r="I11" s="138"/>
      <c r="J11" s="138"/>
    </row>
    <row r="12" spans="2:13">
      <c r="I12" s="138"/>
      <c r="J12" s="138"/>
    </row>
    <row r="13" spans="2:13">
      <c r="B13" s="92" t="s">
        <v>54</v>
      </c>
    </row>
    <row r="15" spans="2:13">
      <c r="B15" s="318" t="s">
        <v>115</v>
      </c>
      <c r="C15" s="318"/>
      <c r="D15" s="318"/>
      <c r="E15" s="318"/>
      <c r="F15" s="318"/>
      <c r="G15" s="318"/>
      <c r="H15" s="318"/>
      <c r="I15" s="318"/>
      <c r="J15" s="318"/>
      <c r="K15" s="318"/>
      <c r="L15" s="95"/>
      <c r="M15" s="95"/>
    </row>
    <row r="16" spans="2:13" ht="26.25" customHeight="1">
      <c r="B16" s="319" t="s">
        <v>194</v>
      </c>
      <c r="C16" s="319"/>
      <c r="D16" s="319"/>
      <c r="E16" s="319"/>
      <c r="F16" s="319"/>
      <c r="G16" s="319"/>
      <c r="H16" s="319"/>
      <c r="I16" s="319"/>
      <c r="J16" s="319"/>
      <c r="K16" s="319"/>
      <c r="L16" s="96"/>
      <c r="M16" s="96"/>
    </row>
    <row r="17" spans="2:18" ht="25.5" customHeight="1"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96"/>
      <c r="M17" s="96"/>
    </row>
    <row r="18" spans="2:18" ht="20.25" customHeight="1"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96"/>
      <c r="M18" s="96"/>
    </row>
    <row r="19" spans="2:18">
      <c r="B19" s="97" t="s">
        <v>55</v>
      </c>
      <c r="C19" s="98" t="s">
        <v>67</v>
      </c>
      <c r="D19" s="99"/>
      <c r="E19" s="320" t="str">
        <f>'Calculation sheet'!C6</f>
        <v>SBL-2018-000002811</v>
      </c>
      <c r="F19" s="320"/>
      <c r="G19" s="320"/>
      <c r="H19" s="100"/>
      <c r="I19" s="321"/>
      <c r="J19" s="321"/>
      <c r="K19" s="139" t="s">
        <v>42</v>
      </c>
    </row>
    <row r="20" spans="2:18">
      <c r="B20" s="97" t="s">
        <v>56</v>
      </c>
      <c r="C20" s="98" t="s">
        <v>68</v>
      </c>
      <c r="D20" s="99"/>
      <c r="E20" s="140" t="str">
        <f>'Calculation sheet'!D9</f>
        <v>SPEF-SB-16146</v>
      </c>
      <c r="F20" s="140"/>
      <c r="G20" s="140"/>
      <c r="H20" s="100"/>
      <c r="I20" s="141"/>
      <c r="J20" s="141"/>
      <c r="K20" s="139" t="s">
        <v>42</v>
      </c>
    </row>
    <row r="21" spans="2:18">
      <c r="B21" s="97" t="s">
        <v>57</v>
      </c>
      <c r="C21" s="98" t="s">
        <v>69</v>
      </c>
      <c r="D21" s="99"/>
      <c r="E21" s="314">
        <f>'Calculation sheet'!I8</f>
        <v>43135</v>
      </c>
      <c r="F21" s="314"/>
      <c r="G21" s="314"/>
      <c r="H21" s="100"/>
      <c r="I21" s="104"/>
      <c r="J21" s="100"/>
      <c r="K21" s="139" t="s">
        <v>42</v>
      </c>
    </row>
    <row r="22" spans="2:18">
      <c r="B22" s="97" t="s">
        <v>58</v>
      </c>
      <c r="C22" s="98" t="s">
        <v>70</v>
      </c>
      <c r="D22" s="99"/>
      <c r="E22" s="105">
        <f>'Calculation sheet'!I14</f>
        <v>8214.2000000000007</v>
      </c>
      <c r="F22" s="105"/>
      <c r="G22" s="105"/>
      <c r="H22" s="100"/>
      <c r="I22" s="106"/>
      <c r="J22" s="100"/>
      <c r="K22" s="139" t="s">
        <v>42</v>
      </c>
      <c r="R22" s="107"/>
    </row>
    <row r="23" spans="2:18">
      <c r="B23" s="97" t="s">
        <v>59</v>
      </c>
      <c r="C23" s="98" t="s">
        <v>71</v>
      </c>
      <c r="D23" s="99"/>
      <c r="E23" s="105" t="str">
        <f>'Calculation sheet'!D11</f>
        <v>SPAIN</v>
      </c>
      <c r="F23" s="105"/>
      <c r="G23" s="105"/>
      <c r="H23" s="100"/>
      <c r="I23" s="106"/>
      <c r="J23" s="100"/>
      <c r="K23" s="139" t="s">
        <v>42</v>
      </c>
      <c r="R23" s="107"/>
    </row>
    <row r="24" spans="2:18">
      <c r="B24" s="97" t="s">
        <v>60</v>
      </c>
      <c r="C24" s="98" t="s">
        <v>72</v>
      </c>
      <c r="D24" s="99"/>
      <c r="E24" s="314">
        <f>'Calculation sheet'!I10</f>
        <v>43166</v>
      </c>
      <c r="F24" s="314"/>
      <c r="G24" s="105"/>
      <c r="H24" s="100"/>
      <c r="I24" s="106"/>
      <c r="J24" s="100"/>
      <c r="K24" s="139" t="s">
        <v>42</v>
      </c>
      <c r="R24" s="107"/>
    </row>
    <row r="25" spans="2:18">
      <c r="B25" s="97" t="s">
        <v>61</v>
      </c>
      <c r="C25" s="98" t="s">
        <v>73</v>
      </c>
      <c r="D25" s="108"/>
      <c r="E25" s="133">
        <f>'Calculation sheet'!F27</f>
        <v>110.48909999999999</v>
      </c>
      <c r="F25" s="105"/>
      <c r="G25" s="105"/>
      <c r="H25" s="100"/>
      <c r="I25" s="106"/>
      <c r="J25" s="100"/>
      <c r="K25" s="139" t="s">
        <v>42</v>
      </c>
      <c r="R25" s="107"/>
    </row>
    <row r="26" spans="2:18">
      <c r="B26" s="97" t="s">
        <v>62</v>
      </c>
      <c r="C26" s="98" t="s">
        <v>74</v>
      </c>
      <c r="D26" s="109" t="str">
        <f>'[2]Calculation sheet'!K14</f>
        <v>EURO</v>
      </c>
      <c r="E26" s="315">
        <f>'Calculation sheet'!F33</f>
        <v>12388.78</v>
      </c>
      <c r="F26" s="315"/>
      <c r="G26" s="110"/>
      <c r="H26" s="111"/>
      <c r="I26" s="111"/>
      <c r="J26" s="111"/>
      <c r="K26" s="139" t="s">
        <v>42</v>
      </c>
    </row>
    <row r="27" spans="2:18">
      <c r="B27" s="97" t="s">
        <v>63</v>
      </c>
      <c r="C27" s="98" t="s">
        <v>75</v>
      </c>
      <c r="D27" s="109" t="str">
        <f>D26</f>
        <v>EURO</v>
      </c>
      <c r="E27" s="142">
        <v>0</v>
      </c>
      <c r="F27" s="142"/>
      <c r="G27" s="110"/>
      <c r="H27" s="111"/>
      <c r="I27" s="111"/>
      <c r="J27" s="111"/>
      <c r="K27" s="139" t="s">
        <v>42</v>
      </c>
    </row>
    <row r="28" spans="2:18">
      <c r="B28" s="97" t="s">
        <v>64</v>
      </c>
      <c r="C28" s="98" t="s">
        <v>76</v>
      </c>
      <c r="D28" s="109" t="str">
        <f>D26</f>
        <v>EURO</v>
      </c>
      <c r="E28" s="142">
        <f>E26-E27</f>
        <v>12388.78</v>
      </c>
      <c r="F28" s="142"/>
      <c r="G28" s="110" t="s">
        <v>82</v>
      </c>
      <c r="H28" s="111"/>
      <c r="I28" s="111"/>
      <c r="J28" s="111"/>
      <c r="K28" s="139" t="s">
        <v>42</v>
      </c>
    </row>
    <row r="29" spans="2:18">
      <c r="B29" s="97" t="s">
        <v>65</v>
      </c>
      <c r="C29" s="98" t="s">
        <v>66</v>
      </c>
      <c r="D29" s="113"/>
      <c r="E29" s="114">
        <f>'Calculation sheet'!H39</f>
        <v>1368825</v>
      </c>
      <c r="F29" s="115" t="s">
        <v>43</v>
      </c>
      <c r="G29" s="115"/>
      <c r="H29" s="111"/>
      <c r="I29" s="116"/>
      <c r="J29" s="111"/>
      <c r="K29" s="139" t="s">
        <v>42</v>
      </c>
    </row>
    <row r="30" spans="2:18">
      <c r="B30" s="97" t="s">
        <v>87</v>
      </c>
      <c r="C30" s="98" t="s">
        <v>78</v>
      </c>
      <c r="D30" s="113"/>
      <c r="E30" s="114">
        <f>'Calculation sheet'!H41</f>
        <v>69110</v>
      </c>
      <c r="F30" s="115" t="s">
        <v>43</v>
      </c>
      <c r="G30" s="111"/>
      <c r="H30" s="111"/>
      <c r="I30" s="116"/>
      <c r="J30" s="111"/>
      <c r="K30" s="139" t="s">
        <v>42</v>
      </c>
    </row>
    <row r="31" spans="2:18">
      <c r="B31" s="97" t="s">
        <v>88</v>
      </c>
      <c r="C31" s="98" t="s">
        <v>77</v>
      </c>
      <c r="D31" s="113"/>
      <c r="E31" s="132">
        <f>'Calculation sheet'!H42</f>
        <v>0</v>
      </c>
      <c r="F31" s="115" t="s">
        <v>43</v>
      </c>
      <c r="G31" s="111"/>
      <c r="H31" s="111"/>
      <c r="I31" s="116"/>
      <c r="J31" s="111"/>
      <c r="K31" s="139" t="s">
        <v>42</v>
      </c>
    </row>
    <row r="32" spans="2:18">
      <c r="B32" s="97" t="s">
        <v>89</v>
      </c>
      <c r="C32" s="98" t="s">
        <v>79</v>
      </c>
      <c r="D32" s="113"/>
      <c r="E32" s="114">
        <f>'Calculation sheet'!H45</f>
        <v>1299715</v>
      </c>
      <c r="F32" s="117" t="s">
        <v>43</v>
      </c>
      <c r="G32" s="114"/>
      <c r="H32" s="117"/>
      <c r="I32" s="111"/>
      <c r="J32" s="111"/>
      <c r="K32" s="139" t="s">
        <v>42</v>
      </c>
    </row>
    <row r="33" spans="2:11">
      <c r="B33" s="97" t="s">
        <v>90</v>
      </c>
      <c r="C33" s="98" t="s">
        <v>80</v>
      </c>
      <c r="D33" s="118"/>
      <c r="E33" s="143">
        <v>3.5000000000000003E-2</v>
      </c>
      <c r="F33" s="119" t="s">
        <v>85</v>
      </c>
      <c r="G33" s="144">
        <v>0</v>
      </c>
      <c r="H33" s="120" t="s">
        <v>86</v>
      </c>
      <c r="I33" s="145">
        <f>G33+E33</f>
        <v>3.5000000000000003E-2</v>
      </c>
      <c r="J33" s="111" t="s">
        <v>83</v>
      </c>
      <c r="K33" s="139" t="s">
        <v>42</v>
      </c>
    </row>
    <row r="34" spans="2:11">
      <c r="B34" s="97"/>
      <c r="C34" s="131" t="s">
        <v>84</v>
      </c>
      <c r="E34" s="129"/>
      <c r="F34" s="121"/>
      <c r="G34" s="130"/>
      <c r="H34" s="122"/>
      <c r="I34" s="119"/>
      <c r="J34" s="119"/>
      <c r="K34" s="139"/>
    </row>
    <row r="35" spans="2:11">
      <c r="B35" s="97" t="s">
        <v>91</v>
      </c>
      <c r="C35" s="98" t="s">
        <v>81</v>
      </c>
      <c r="D35" s="123"/>
      <c r="E35" s="123">
        <f>E32*I33</f>
        <v>45490.025000000001</v>
      </c>
      <c r="F35" s="124" t="s">
        <v>43</v>
      </c>
      <c r="G35" s="123"/>
      <c r="H35" s="123"/>
      <c r="I35" s="100"/>
      <c r="J35" s="100"/>
      <c r="K35" s="139" t="s">
        <v>42</v>
      </c>
    </row>
    <row r="36" spans="2:11">
      <c r="B36" s="97" t="s">
        <v>116</v>
      </c>
      <c r="C36" s="98" t="s">
        <v>117</v>
      </c>
      <c r="D36" s="113"/>
      <c r="E36" s="314">
        <v>43827</v>
      </c>
      <c r="F36" s="314"/>
      <c r="G36" s="314"/>
      <c r="H36" s="124"/>
      <c r="I36" s="111"/>
      <c r="J36" s="111"/>
      <c r="K36" s="139" t="s">
        <v>42</v>
      </c>
    </row>
    <row r="37" spans="2:11">
      <c r="B37" s="97"/>
      <c r="C37" s="98"/>
      <c r="D37" s="98"/>
      <c r="E37" s="121"/>
      <c r="F37" s="121"/>
      <c r="G37" s="125"/>
      <c r="H37" s="122"/>
      <c r="I37" s="121"/>
      <c r="J37" s="121"/>
      <c r="K37" s="139"/>
    </row>
    <row r="38" spans="2:11">
      <c r="B38" s="92" t="s">
        <v>118</v>
      </c>
      <c r="C38" s="98"/>
      <c r="D38" s="98"/>
      <c r="E38" s="121"/>
      <c r="F38" s="121"/>
      <c r="G38" s="125"/>
      <c r="H38" s="122"/>
      <c r="I38" s="121"/>
      <c r="J38" s="121"/>
      <c r="K38" s="139"/>
    </row>
    <row r="39" spans="2:11">
      <c r="B39" s="92" t="s">
        <v>151</v>
      </c>
      <c r="C39" s="98"/>
      <c r="D39" s="98"/>
      <c r="E39" s="121"/>
      <c r="F39" s="121"/>
      <c r="G39" s="125"/>
      <c r="H39" s="122"/>
      <c r="I39" s="121"/>
      <c r="J39" s="121"/>
      <c r="K39" s="139"/>
    </row>
    <row r="40" spans="2:11">
      <c r="B40" s="92" t="s">
        <v>119</v>
      </c>
      <c r="C40" s="98"/>
      <c r="D40" s="98"/>
      <c r="E40" s="121"/>
      <c r="F40" s="121"/>
      <c r="G40" s="125"/>
      <c r="H40" s="122"/>
      <c r="I40" s="121"/>
      <c r="J40" s="121"/>
      <c r="K40" s="139"/>
    </row>
    <row r="41" spans="2:11">
      <c r="B41" s="92" t="s">
        <v>120</v>
      </c>
      <c r="C41" s="98"/>
      <c r="D41" s="98"/>
      <c r="E41" s="121"/>
      <c r="F41" s="121"/>
      <c r="G41" s="125"/>
      <c r="H41" s="122"/>
      <c r="I41" s="121"/>
      <c r="J41" s="121"/>
      <c r="K41" s="139"/>
    </row>
    <row r="42" spans="2:11">
      <c r="C42" s="98"/>
      <c r="D42" s="98"/>
      <c r="E42" s="121"/>
      <c r="F42" s="121"/>
      <c r="G42" s="125"/>
      <c r="H42" s="122"/>
      <c r="I42" s="121"/>
      <c r="J42" s="121"/>
      <c r="K42" s="139"/>
    </row>
    <row r="43" spans="2:11">
      <c r="B43" s="316" t="s">
        <v>92</v>
      </c>
      <c r="C43" s="316"/>
      <c r="D43" s="316"/>
      <c r="E43" s="316"/>
      <c r="F43" s="316"/>
      <c r="G43" s="316"/>
      <c r="H43" s="316"/>
      <c r="I43" s="316"/>
      <c r="J43" s="316"/>
    </row>
    <row r="44" spans="2:11">
      <c r="B44" s="139"/>
      <c r="C44" s="139"/>
      <c r="D44" s="139"/>
      <c r="E44" s="139"/>
      <c r="F44" s="139"/>
      <c r="G44" s="139"/>
      <c r="H44" s="139"/>
      <c r="I44" s="139"/>
      <c r="J44" s="139"/>
    </row>
    <row r="45" spans="2:11">
      <c r="B45" s="97" t="s">
        <v>55</v>
      </c>
      <c r="C45" s="139" t="s">
        <v>107</v>
      </c>
    </row>
    <row r="46" spans="2:11">
      <c r="B46" s="97" t="s">
        <v>56</v>
      </c>
      <c r="C46" s="139" t="s">
        <v>93</v>
      </c>
    </row>
    <row r="47" spans="2:11">
      <c r="B47" s="97" t="s">
        <v>57</v>
      </c>
      <c r="C47" s="139" t="s">
        <v>94</v>
      </c>
    </row>
    <row r="48" spans="2:11">
      <c r="B48" s="97" t="s">
        <v>58</v>
      </c>
      <c r="C48" s="139" t="s">
        <v>95</v>
      </c>
    </row>
    <row r="49" spans="2:3">
      <c r="B49" s="97" t="s">
        <v>59</v>
      </c>
      <c r="C49" s="139" t="s">
        <v>96</v>
      </c>
    </row>
    <row r="50" spans="2:3">
      <c r="B50" s="97" t="s">
        <v>60</v>
      </c>
      <c r="C50" s="139" t="s">
        <v>97</v>
      </c>
    </row>
    <row r="51" spans="2:3">
      <c r="B51" s="97" t="s">
        <v>61</v>
      </c>
      <c r="C51" s="139" t="s">
        <v>98</v>
      </c>
    </row>
    <row r="52" spans="2:3">
      <c r="B52" s="97" t="s">
        <v>62</v>
      </c>
      <c r="C52" s="139" t="s">
        <v>152</v>
      </c>
    </row>
    <row r="53" spans="2:3">
      <c r="B53" s="97" t="s">
        <v>63</v>
      </c>
      <c r="C53" s="139" t="s">
        <v>99</v>
      </c>
    </row>
    <row r="58" spans="2:3">
      <c r="B58" s="92" t="s">
        <v>100</v>
      </c>
    </row>
  </sheetData>
  <mergeCells count="11">
    <mergeCell ref="E21:G21"/>
    <mergeCell ref="E24:F24"/>
    <mergeCell ref="E26:F26"/>
    <mergeCell ref="B43:J43"/>
    <mergeCell ref="I4:J4"/>
    <mergeCell ref="I7:J7"/>
    <mergeCell ref="B15:K15"/>
    <mergeCell ref="B16:K18"/>
    <mergeCell ref="E19:G19"/>
    <mergeCell ref="I19:J19"/>
    <mergeCell ref="E36:G36"/>
  </mergeCells>
  <printOptions horizontalCentered="1"/>
  <pageMargins left="0" right="0" top="1.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4:R56"/>
  <sheetViews>
    <sheetView showGridLines="0" topLeftCell="A37" zoomScaleNormal="100" workbookViewId="0">
      <selection activeCell="I32" sqref="I32"/>
    </sheetView>
  </sheetViews>
  <sheetFormatPr defaultColWidth="9.109375" defaultRowHeight="13.2"/>
  <cols>
    <col min="1" max="1" width="0.88671875" style="92" customWidth="1"/>
    <col min="2" max="2" width="4.6640625" style="92" customWidth="1"/>
    <col min="3" max="3" width="29" style="92" customWidth="1"/>
    <col min="4" max="4" width="5.6640625" style="92" customWidth="1"/>
    <col min="5" max="5" width="15.5546875" style="92" customWidth="1"/>
    <col min="6" max="6" width="2.44140625" style="92" customWidth="1"/>
    <col min="7" max="7" width="13.88671875" style="92" customWidth="1"/>
    <col min="8" max="8" width="2.5546875" style="92" bestFit="1" customWidth="1"/>
    <col min="9" max="9" width="13" style="92" customWidth="1"/>
    <col min="10" max="10" width="9.44140625" style="92" customWidth="1"/>
    <col min="11" max="11" width="1.5546875" style="92" bestFit="1" customWidth="1"/>
    <col min="12" max="12" width="5.33203125" style="92" customWidth="1"/>
    <col min="13" max="13" width="9.88671875" style="92" bestFit="1" customWidth="1"/>
    <col min="14" max="14" width="8" style="92" hidden="1" customWidth="1"/>
    <col min="15" max="15" width="10.33203125" style="93" bestFit="1" customWidth="1"/>
    <col min="16" max="16" width="8.88671875" style="92" bestFit="1" customWidth="1"/>
    <col min="17" max="17" width="9.109375" style="92"/>
    <col min="18" max="18" width="10.5546875" style="92" bestFit="1" customWidth="1"/>
    <col min="19" max="16384" width="9.109375" style="92"/>
  </cols>
  <sheetData>
    <row r="4" spans="2:16">
      <c r="I4" s="317" t="s">
        <v>51</v>
      </c>
      <c r="J4" s="317"/>
    </row>
    <row r="5" spans="2:16">
      <c r="I5" s="94"/>
      <c r="J5" s="94"/>
    </row>
    <row r="6" spans="2:16">
      <c r="B6" s="92" t="s">
        <v>52</v>
      </c>
      <c r="G6" s="323" t="s">
        <v>201</v>
      </c>
      <c r="H6" s="323"/>
      <c r="I6" s="322">
        <f ca="1">TODAY()</f>
        <v>43201</v>
      </c>
      <c r="J6" s="322"/>
    </row>
    <row r="7" spans="2:16">
      <c r="I7" s="317"/>
      <c r="J7" s="317"/>
    </row>
    <row r="8" spans="2:16" ht="15.9" customHeight="1">
      <c r="B8" s="92" t="s">
        <v>53</v>
      </c>
      <c r="I8" s="94"/>
      <c r="J8" s="94"/>
    </row>
    <row r="9" spans="2:16" ht="15.9" customHeight="1">
      <c r="B9" s="92" t="s">
        <v>253</v>
      </c>
      <c r="I9" s="94"/>
      <c r="J9" s="94"/>
      <c r="P9" s="92" t="s">
        <v>241</v>
      </c>
    </row>
    <row r="10" spans="2:16" ht="15.9" customHeight="1">
      <c r="B10" s="92" t="s">
        <v>254</v>
      </c>
      <c r="I10" s="94"/>
      <c r="J10" s="94"/>
      <c r="P10" s="92" t="s">
        <v>243</v>
      </c>
    </row>
    <row r="11" spans="2:16">
      <c r="I11" s="94"/>
      <c r="J11" s="94"/>
      <c r="P11" s="92" t="s">
        <v>240</v>
      </c>
    </row>
    <row r="12" spans="2:16">
      <c r="B12" s="92" t="s">
        <v>54</v>
      </c>
      <c r="P12" s="92" t="s">
        <v>244</v>
      </c>
    </row>
    <row r="13" spans="2:16" ht="8.25" customHeight="1"/>
    <row r="14" spans="2:16">
      <c r="B14" s="318" t="s">
        <v>108</v>
      </c>
      <c r="C14" s="318"/>
      <c r="D14" s="318"/>
      <c r="E14" s="318"/>
      <c r="F14" s="318"/>
      <c r="G14" s="318"/>
      <c r="H14" s="318"/>
      <c r="I14" s="318"/>
      <c r="J14" s="318"/>
      <c r="K14" s="318"/>
      <c r="L14" s="95"/>
      <c r="M14" s="95"/>
    </row>
    <row r="15" spans="2:16" ht="26.25" customHeight="1">
      <c r="B15" s="319" t="s">
        <v>255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96"/>
      <c r="M15" s="96"/>
    </row>
    <row r="16" spans="2:16" ht="25.5" customHeight="1"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96"/>
      <c r="M16" s="96"/>
    </row>
    <row r="17" spans="2:18" ht="20.25" customHeight="1"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96"/>
      <c r="M17" s="96"/>
    </row>
    <row r="18" spans="2:18" ht="15.9" customHeight="1">
      <c r="B18" s="97" t="s">
        <v>55</v>
      </c>
      <c r="C18" s="98" t="s">
        <v>67</v>
      </c>
      <c r="D18" s="99"/>
      <c r="E18" s="320" t="str">
        <f>'Calculation sheet'!C6</f>
        <v>SBL-2018-000002811</v>
      </c>
      <c r="F18" s="320"/>
      <c r="G18" s="320"/>
      <c r="H18" s="100"/>
      <c r="I18" s="321"/>
      <c r="J18" s="321"/>
      <c r="K18" s="101" t="s">
        <v>42</v>
      </c>
    </row>
    <row r="19" spans="2:18" ht="15.9" customHeight="1">
      <c r="B19" s="97" t="s">
        <v>56</v>
      </c>
      <c r="C19" s="98" t="s">
        <v>68</v>
      </c>
      <c r="D19" s="99"/>
      <c r="E19" s="102" t="str">
        <f>'Calculation sheet'!D9</f>
        <v>SPEF-SB-16146</v>
      </c>
      <c r="F19" s="102"/>
      <c r="G19" s="102"/>
      <c r="H19" s="100"/>
      <c r="I19" s="103"/>
      <c r="J19" s="103"/>
      <c r="K19" s="101" t="s">
        <v>42</v>
      </c>
    </row>
    <row r="20" spans="2:18" ht="15.9" customHeight="1">
      <c r="B20" s="97" t="s">
        <v>57</v>
      </c>
      <c r="C20" s="98" t="s">
        <v>69</v>
      </c>
      <c r="D20" s="99"/>
      <c r="E20" s="314">
        <f>'Calculation sheet'!I8</f>
        <v>43135</v>
      </c>
      <c r="F20" s="314"/>
      <c r="G20" s="314"/>
      <c r="H20" s="100"/>
      <c r="I20" s="104"/>
      <c r="J20" s="100"/>
      <c r="K20" s="101" t="s">
        <v>42</v>
      </c>
    </row>
    <row r="21" spans="2:18" ht="15.9" customHeight="1">
      <c r="B21" s="97" t="s">
        <v>58</v>
      </c>
      <c r="C21" s="98" t="s">
        <v>70</v>
      </c>
      <c r="D21" s="99"/>
      <c r="E21" s="224">
        <f>'Calculation sheet'!I14</f>
        <v>8214.2000000000007</v>
      </c>
      <c r="F21" s="105"/>
      <c r="G21" s="105"/>
      <c r="H21" s="100"/>
      <c r="I21" s="106"/>
      <c r="J21" s="100"/>
      <c r="K21" s="101" t="s">
        <v>42</v>
      </c>
      <c r="R21" s="107"/>
    </row>
    <row r="22" spans="2:18" ht="15.9" customHeight="1">
      <c r="B22" s="97" t="s">
        <v>59</v>
      </c>
      <c r="C22" s="98" t="s">
        <v>71</v>
      </c>
      <c r="D22" s="99"/>
      <c r="E22" s="105" t="str">
        <f>'Calculation sheet'!D11</f>
        <v>SPAIN</v>
      </c>
      <c r="F22" s="105"/>
      <c r="G22" s="105"/>
      <c r="H22" s="100"/>
      <c r="I22" s="106"/>
      <c r="J22" s="100"/>
      <c r="K22" s="101" t="s">
        <v>42</v>
      </c>
      <c r="R22" s="107"/>
    </row>
    <row r="23" spans="2:18" ht="15.9" customHeight="1">
      <c r="B23" s="97" t="s">
        <v>60</v>
      </c>
      <c r="C23" s="98" t="s">
        <v>72</v>
      </c>
      <c r="D23" s="99"/>
      <c r="E23" s="314">
        <f>'Calculation sheet'!I27</f>
        <v>43166</v>
      </c>
      <c r="F23" s="314"/>
      <c r="G23" s="105"/>
      <c r="H23" s="100"/>
      <c r="I23" s="106"/>
      <c r="J23" s="100"/>
      <c r="K23" s="101" t="s">
        <v>42</v>
      </c>
      <c r="R23" s="107"/>
    </row>
    <row r="24" spans="2:18" ht="15.9" customHeight="1">
      <c r="B24" s="97" t="s">
        <v>61</v>
      </c>
      <c r="C24" s="98" t="s">
        <v>73</v>
      </c>
      <c r="D24" s="108"/>
      <c r="E24" s="133">
        <f>'Calculation sheet'!F27</f>
        <v>110.48909999999999</v>
      </c>
      <c r="F24" s="105"/>
      <c r="G24" s="105"/>
      <c r="H24" s="100"/>
      <c r="I24" s="106"/>
      <c r="J24" s="100"/>
      <c r="K24" s="101" t="s">
        <v>42</v>
      </c>
      <c r="R24" s="107"/>
    </row>
    <row r="25" spans="2:18" ht="15.9" customHeight="1">
      <c r="B25" s="97" t="s">
        <v>62</v>
      </c>
      <c r="C25" s="98" t="s">
        <v>74</v>
      </c>
      <c r="D25" s="109" t="str">
        <f>'Calculation sheet'!K14</f>
        <v>USD</v>
      </c>
      <c r="E25" s="315">
        <f>'Calculation sheet'!H38</f>
        <v>12388.78</v>
      </c>
      <c r="F25" s="315"/>
      <c r="G25" s="110"/>
      <c r="H25" s="111"/>
      <c r="I25" s="111"/>
      <c r="J25" s="111"/>
      <c r="K25" s="101" t="s">
        <v>42</v>
      </c>
    </row>
    <row r="26" spans="2:18" ht="15.9" customHeight="1">
      <c r="B26" s="97" t="s">
        <v>63</v>
      </c>
      <c r="C26" s="98" t="s">
        <v>75</v>
      </c>
      <c r="D26" s="109" t="str">
        <f>D25</f>
        <v>USD</v>
      </c>
      <c r="E26" s="112">
        <v>0</v>
      </c>
      <c r="F26" s="112"/>
      <c r="G26" s="110"/>
      <c r="H26" s="111"/>
      <c r="I26" s="111"/>
      <c r="J26" s="111"/>
      <c r="K26" s="101" t="s">
        <v>42</v>
      </c>
    </row>
    <row r="27" spans="2:18" ht="15.9" customHeight="1">
      <c r="B27" s="97" t="s">
        <v>64</v>
      </c>
      <c r="C27" s="98" t="s">
        <v>76</v>
      </c>
      <c r="D27" s="109" t="str">
        <f>D25</f>
        <v>USD</v>
      </c>
      <c r="E27" s="112">
        <f>E25-E26</f>
        <v>12388.78</v>
      </c>
      <c r="F27" s="112"/>
      <c r="G27" s="110" t="s">
        <v>82</v>
      </c>
      <c r="H27" s="111"/>
      <c r="I27" s="111"/>
      <c r="J27" s="111"/>
      <c r="K27" s="101" t="s">
        <v>42</v>
      </c>
    </row>
    <row r="28" spans="2:18" ht="15.9" customHeight="1">
      <c r="B28" s="97" t="s">
        <v>65</v>
      </c>
      <c r="C28" s="98" t="s">
        <v>66</v>
      </c>
      <c r="D28" s="113"/>
      <c r="E28" s="132">
        <f>'Calculation sheet'!H39</f>
        <v>1368825</v>
      </c>
      <c r="F28" s="115" t="s">
        <v>43</v>
      </c>
      <c r="G28" s="115"/>
      <c r="H28" s="111"/>
      <c r="I28" s="116"/>
      <c r="J28" s="111"/>
      <c r="K28" s="101" t="s">
        <v>42</v>
      </c>
    </row>
    <row r="29" spans="2:18" ht="15.9" customHeight="1">
      <c r="B29" s="97" t="s">
        <v>87</v>
      </c>
      <c r="C29" s="98" t="s">
        <v>78</v>
      </c>
      <c r="D29" s="113"/>
      <c r="E29" s="132">
        <f>IF('Calculation sheet'!H41&lt;1,"NIL",'Calculation sheet'!H41)</f>
        <v>69110</v>
      </c>
      <c r="F29" s="115" t="s">
        <v>43</v>
      </c>
      <c r="G29" s="111"/>
      <c r="H29" s="111"/>
      <c r="I29" s="116"/>
      <c r="J29" s="111"/>
      <c r="K29" s="101" t="s">
        <v>42</v>
      </c>
    </row>
    <row r="30" spans="2:18" ht="15.9" customHeight="1">
      <c r="B30" s="97" t="s">
        <v>88</v>
      </c>
      <c r="C30" s="98" t="s">
        <v>77</v>
      </c>
      <c r="D30" s="113"/>
      <c r="E30" s="132" t="str">
        <f>IF('Calculation sheet'!H42&lt;1,"NIL",'Calculation sheet'!H42)</f>
        <v>NIL</v>
      </c>
      <c r="F30" s="115" t="s">
        <v>43</v>
      </c>
      <c r="G30" s="111"/>
      <c r="H30" s="111"/>
      <c r="I30" s="116"/>
      <c r="J30" s="111"/>
      <c r="K30" s="101" t="s">
        <v>42</v>
      </c>
    </row>
    <row r="31" spans="2:18" ht="15.9" customHeight="1">
      <c r="B31" s="97" t="s">
        <v>89</v>
      </c>
      <c r="C31" s="98" t="s">
        <v>79</v>
      </c>
      <c r="D31" s="113"/>
      <c r="E31" s="114">
        <f>'Calculation sheet'!H45</f>
        <v>1299715</v>
      </c>
      <c r="F31" s="117" t="s">
        <v>43</v>
      </c>
      <c r="G31" s="114"/>
      <c r="H31" s="117"/>
      <c r="I31" s="111"/>
      <c r="J31" s="111"/>
      <c r="K31" s="101" t="s">
        <v>42</v>
      </c>
    </row>
    <row r="32" spans="2:18" ht="15.9" customHeight="1">
      <c r="B32" s="97" t="s">
        <v>90</v>
      </c>
      <c r="C32" s="98" t="s">
        <v>80</v>
      </c>
      <c r="D32" s="118"/>
      <c r="E32" s="143">
        <v>2.5000000000000001E-2</v>
      </c>
      <c r="F32" s="119" t="s">
        <v>85</v>
      </c>
      <c r="G32" s="144">
        <v>0</v>
      </c>
      <c r="H32" s="120" t="s">
        <v>86</v>
      </c>
      <c r="I32" s="145">
        <f>G32+E32</f>
        <v>2.5000000000000001E-2</v>
      </c>
      <c r="J32" s="111" t="s">
        <v>83</v>
      </c>
      <c r="K32" s="101" t="s">
        <v>42</v>
      </c>
    </row>
    <row r="33" spans="2:11">
      <c r="B33" s="97"/>
      <c r="C33" s="131" t="s">
        <v>84</v>
      </c>
      <c r="E33" s="129"/>
      <c r="F33" s="121"/>
      <c r="G33" s="130"/>
      <c r="H33" s="122"/>
      <c r="I33" s="119"/>
      <c r="J33" s="119"/>
      <c r="K33" s="101"/>
    </row>
    <row r="34" spans="2:11">
      <c r="B34" s="97" t="s">
        <v>91</v>
      </c>
      <c r="C34" s="98" t="s">
        <v>81</v>
      </c>
      <c r="D34" s="123"/>
      <c r="E34" s="123">
        <f>'Calculation sheet'!G47</f>
        <v>32492.875</v>
      </c>
      <c r="F34" s="124" t="s">
        <v>43</v>
      </c>
      <c r="G34" s="123"/>
      <c r="H34" s="123"/>
      <c r="I34" s="100"/>
      <c r="J34" s="100"/>
      <c r="K34" s="101" t="s">
        <v>42</v>
      </c>
    </row>
    <row r="35" spans="2:11" ht="7.95" customHeight="1">
      <c r="B35" s="97"/>
      <c r="C35" s="98"/>
      <c r="D35" s="98"/>
      <c r="E35" s="121"/>
      <c r="F35" s="121"/>
      <c r="G35" s="125"/>
      <c r="H35" s="122"/>
      <c r="I35" s="121"/>
      <c r="J35" s="121"/>
      <c r="K35" s="101"/>
    </row>
    <row r="36" spans="2:11" ht="15.9" customHeight="1">
      <c r="B36" s="92" t="s">
        <v>109</v>
      </c>
      <c r="C36" s="98"/>
      <c r="D36" s="98"/>
      <c r="E36" s="121"/>
      <c r="F36" s="121"/>
      <c r="G36" s="125"/>
      <c r="H36" s="122"/>
      <c r="I36" s="121"/>
      <c r="J36" s="121"/>
      <c r="K36" s="101"/>
    </row>
    <row r="37" spans="2:11" ht="15.9" customHeight="1">
      <c r="B37" s="92" t="s">
        <v>110</v>
      </c>
      <c r="C37" s="98"/>
      <c r="D37" s="98"/>
      <c r="E37" s="121"/>
      <c r="F37" s="121"/>
      <c r="G37" s="125"/>
      <c r="H37" s="122"/>
      <c r="I37" s="121"/>
      <c r="J37" s="121"/>
      <c r="K37" s="101"/>
    </row>
    <row r="38" spans="2:11" ht="15.9" customHeight="1">
      <c r="B38" s="92" t="s">
        <v>150</v>
      </c>
      <c r="C38" s="98"/>
      <c r="D38" s="98"/>
      <c r="E38" s="121"/>
      <c r="F38" s="121"/>
      <c r="G38" s="125"/>
      <c r="H38" s="122"/>
      <c r="I38" s="121"/>
      <c r="J38" s="121"/>
      <c r="K38" s="101"/>
    </row>
    <row r="39" spans="2:11" ht="15.9" customHeight="1">
      <c r="B39" s="92" t="s">
        <v>111</v>
      </c>
      <c r="C39" s="98"/>
      <c r="D39" s="98"/>
      <c r="E39" s="121"/>
      <c r="F39" s="121"/>
      <c r="G39" s="125"/>
      <c r="H39" s="122"/>
      <c r="I39" s="121"/>
      <c r="J39" s="121"/>
      <c r="K39" s="101"/>
    </row>
    <row r="40" spans="2:11" ht="15.9" customHeight="1">
      <c r="B40" s="92" t="s">
        <v>112</v>
      </c>
      <c r="C40" s="98"/>
      <c r="D40" s="98"/>
      <c r="E40" s="121"/>
      <c r="F40" s="121"/>
      <c r="G40" s="125"/>
      <c r="H40" s="122"/>
      <c r="I40" s="121"/>
      <c r="J40" s="121"/>
      <c r="K40" s="128"/>
    </row>
    <row r="41" spans="2:11" ht="10.95" customHeight="1">
      <c r="C41" s="98"/>
      <c r="D41" s="98"/>
      <c r="E41" s="121"/>
      <c r="F41" s="121"/>
      <c r="G41" s="125"/>
      <c r="H41" s="122"/>
      <c r="I41" s="121"/>
      <c r="J41" s="121"/>
      <c r="K41" s="101"/>
    </row>
    <row r="42" spans="2:11">
      <c r="B42" s="316" t="s">
        <v>92</v>
      </c>
      <c r="C42" s="316"/>
      <c r="D42" s="316"/>
      <c r="E42" s="316"/>
      <c r="F42" s="316"/>
      <c r="G42" s="316"/>
      <c r="H42" s="316"/>
      <c r="I42" s="316"/>
      <c r="J42" s="316"/>
    </row>
    <row r="43" spans="2:11" ht="9" customHeight="1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1" ht="15.9" customHeight="1">
      <c r="B44" s="97" t="s">
        <v>55</v>
      </c>
      <c r="C44" s="126" t="s">
        <v>107</v>
      </c>
    </row>
    <row r="45" spans="2:11" ht="15.9" customHeight="1">
      <c r="B45" s="97" t="s">
        <v>56</v>
      </c>
      <c r="C45" s="101" t="s">
        <v>93</v>
      </c>
    </row>
    <row r="46" spans="2:11" ht="15.9" customHeight="1">
      <c r="B46" s="97" t="s">
        <v>57</v>
      </c>
      <c r="C46" s="101" t="s">
        <v>94</v>
      </c>
    </row>
    <row r="47" spans="2:11" ht="15.9" customHeight="1">
      <c r="B47" s="97" t="s">
        <v>58</v>
      </c>
      <c r="C47" s="101" t="s">
        <v>95</v>
      </c>
    </row>
    <row r="48" spans="2:11" ht="15.9" customHeight="1">
      <c r="B48" s="97" t="s">
        <v>59</v>
      </c>
      <c r="C48" s="101" t="s">
        <v>96</v>
      </c>
    </row>
    <row r="49" spans="2:3" ht="15.9" customHeight="1">
      <c r="B49" s="97" t="s">
        <v>60</v>
      </c>
      <c r="C49" s="101" t="s">
        <v>97</v>
      </c>
    </row>
    <row r="50" spans="2:3" ht="15.9" customHeight="1">
      <c r="B50" s="97" t="s">
        <v>61</v>
      </c>
      <c r="C50" s="101" t="s">
        <v>98</v>
      </c>
    </row>
    <row r="51" spans="2:3" ht="15.9" customHeight="1">
      <c r="B51" s="97" t="s">
        <v>62</v>
      </c>
      <c r="C51" s="101" t="s">
        <v>99</v>
      </c>
    </row>
    <row r="56" spans="2:3">
      <c r="B56" s="92" t="s">
        <v>100</v>
      </c>
    </row>
  </sheetData>
  <mergeCells count="12">
    <mergeCell ref="I4:J4"/>
    <mergeCell ref="I7:J7"/>
    <mergeCell ref="B14:K14"/>
    <mergeCell ref="B42:J42"/>
    <mergeCell ref="E20:G20"/>
    <mergeCell ref="E18:G18"/>
    <mergeCell ref="I18:J18"/>
    <mergeCell ref="B15:K17"/>
    <mergeCell ref="E25:F25"/>
    <mergeCell ref="E23:F23"/>
    <mergeCell ref="I6:J6"/>
    <mergeCell ref="G6:H6"/>
  </mergeCells>
  <printOptions horizontalCentered="1"/>
  <pageMargins left="0" right="0" top="0.8" bottom="0.9" header="0.3" footer="0.3"/>
  <pageSetup paperSize="9" scale="83" orientation="portrait" r:id="rId1"/>
  <rowBreaks count="1" manualBreakCount="1">
    <brk id="56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5:V28"/>
  <sheetViews>
    <sheetView showGridLines="0" topLeftCell="A10" workbookViewId="0">
      <selection activeCell="B16" sqref="B16:J19"/>
    </sheetView>
  </sheetViews>
  <sheetFormatPr defaultColWidth="9.109375" defaultRowHeight="13.2"/>
  <cols>
    <col min="1" max="1" width="1.109375" style="92" customWidth="1"/>
    <col min="2" max="9" width="9.109375" style="92"/>
    <col min="10" max="10" width="12.88671875" style="92" customWidth="1"/>
    <col min="11" max="16384" width="9.109375" style="92"/>
  </cols>
  <sheetData>
    <row r="5" spans="2:22">
      <c r="I5" s="324" t="s">
        <v>101</v>
      </c>
      <c r="J5" s="324"/>
    </row>
    <row r="10" spans="2:22">
      <c r="B10" s="92" t="s">
        <v>102</v>
      </c>
      <c r="I10" s="92" t="s">
        <v>103</v>
      </c>
    </row>
    <row r="13" spans="2:22">
      <c r="B13" s="127" t="s">
        <v>104</v>
      </c>
    </row>
    <row r="14" spans="2:22">
      <c r="D14" s="127" t="s">
        <v>105</v>
      </c>
    </row>
    <row r="16" spans="2:22" ht="24" customHeight="1">
      <c r="B16" s="325" t="s">
        <v>149</v>
      </c>
      <c r="C16" s="325"/>
      <c r="D16" s="325"/>
      <c r="E16" s="325"/>
      <c r="F16" s="325"/>
      <c r="G16" s="325"/>
      <c r="H16" s="325"/>
      <c r="I16" s="325"/>
      <c r="J16" s="325"/>
      <c r="K16" s="96"/>
      <c r="L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2:22" ht="24" customHeight="1">
      <c r="B17" s="325"/>
      <c r="C17" s="325"/>
      <c r="D17" s="325"/>
      <c r="E17" s="325"/>
      <c r="F17" s="325"/>
      <c r="G17" s="325"/>
      <c r="H17" s="325"/>
      <c r="I17" s="325"/>
      <c r="J17" s="325"/>
      <c r="K17" s="96"/>
      <c r="L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2:22" ht="9.75" customHeight="1">
      <c r="B18" s="325"/>
      <c r="C18" s="325"/>
      <c r="D18" s="325"/>
      <c r="E18" s="325"/>
      <c r="F18" s="325"/>
      <c r="G18" s="325"/>
      <c r="H18" s="325"/>
      <c r="I18" s="325"/>
      <c r="J18" s="325"/>
      <c r="K18" s="96"/>
      <c r="L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2:22">
      <c r="B19" s="325"/>
      <c r="C19" s="325"/>
      <c r="D19" s="325"/>
      <c r="E19" s="325"/>
      <c r="F19" s="325"/>
      <c r="G19" s="325"/>
      <c r="H19" s="325"/>
      <c r="I19" s="325"/>
      <c r="J19" s="325"/>
      <c r="K19" s="96"/>
      <c r="L19" s="96"/>
      <c r="N19" s="96"/>
      <c r="O19" s="96"/>
      <c r="P19" s="96"/>
      <c r="Q19" s="96"/>
      <c r="R19" s="96"/>
      <c r="S19" s="96"/>
      <c r="T19" s="96"/>
      <c r="U19" s="96"/>
      <c r="V19" s="96"/>
    </row>
    <row r="27" spans="2:22">
      <c r="B27" s="92" t="s">
        <v>148</v>
      </c>
    </row>
    <row r="28" spans="2:22">
      <c r="B28" s="92" t="s">
        <v>106</v>
      </c>
    </row>
  </sheetData>
  <mergeCells count="2">
    <mergeCell ref="I5:J5"/>
    <mergeCell ref="B16:J19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5:V28"/>
  <sheetViews>
    <sheetView showGridLines="0" topLeftCell="A7" workbookViewId="0">
      <selection activeCell="C3" sqref="C3"/>
    </sheetView>
  </sheetViews>
  <sheetFormatPr defaultColWidth="9.109375" defaultRowHeight="13.2"/>
  <cols>
    <col min="1" max="1" width="1.109375" style="92" customWidth="1"/>
    <col min="2" max="9" width="9.109375" style="92"/>
    <col min="10" max="10" width="12.88671875" style="92" customWidth="1"/>
    <col min="11" max="16384" width="9.109375" style="92"/>
  </cols>
  <sheetData>
    <row r="5" spans="2:22">
      <c r="I5" s="324" t="s">
        <v>101</v>
      </c>
      <c r="J5" s="324"/>
    </row>
    <row r="10" spans="2:22">
      <c r="B10" s="92" t="s">
        <v>102</v>
      </c>
      <c r="I10" s="92" t="s">
        <v>103</v>
      </c>
    </row>
    <row r="13" spans="2:22">
      <c r="B13" s="127" t="s">
        <v>113</v>
      </c>
    </row>
    <row r="14" spans="2:22">
      <c r="C14" s="127" t="s">
        <v>114</v>
      </c>
    </row>
    <row r="16" spans="2:22" ht="24" customHeight="1">
      <c r="B16" s="325" t="s">
        <v>147</v>
      </c>
      <c r="C16" s="325"/>
      <c r="D16" s="325"/>
      <c r="E16" s="325"/>
      <c r="F16" s="325"/>
      <c r="G16" s="325"/>
      <c r="H16" s="325"/>
      <c r="I16" s="325"/>
      <c r="J16" s="325"/>
      <c r="K16" s="96"/>
      <c r="L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2:22" ht="24" customHeight="1">
      <c r="B17" s="325"/>
      <c r="C17" s="325"/>
      <c r="D17" s="325"/>
      <c r="E17" s="325"/>
      <c r="F17" s="325"/>
      <c r="G17" s="325"/>
      <c r="H17" s="325"/>
      <c r="I17" s="325"/>
      <c r="J17" s="325"/>
      <c r="K17" s="96"/>
      <c r="L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2:22" ht="9.75" customHeight="1">
      <c r="B18" s="325"/>
      <c r="C18" s="325"/>
      <c r="D18" s="325"/>
      <c r="E18" s="325"/>
      <c r="F18" s="325"/>
      <c r="G18" s="325"/>
      <c r="H18" s="325"/>
      <c r="I18" s="325"/>
      <c r="J18" s="325"/>
      <c r="K18" s="96"/>
      <c r="L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2:22">
      <c r="B19" s="325"/>
      <c r="C19" s="325"/>
      <c r="D19" s="325"/>
      <c r="E19" s="325"/>
      <c r="F19" s="325"/>
      <c r="G19" s="325"/>
      <c r="H19" s="325"/>
      <c r="I19" s="325"/>
      <c r="J19" s="325"/>
      <c r="K19" s="96"/>
      <c r="L19" s="96"/>
      <c r="N19" s="96"/>
      <c r="O19" s="96"/>
      <c r="P19" s="96"/>
      <c r="Q19" s="96"/>
      <c r="R19" s="96"/>
      <c r="S19" s="96"/>
      <c r="T19" s="96"/>
      <c r="U19" s="96"/>
      <c r="V19" s="96"/>
    </row>
    <row r="27" spans="2:22">
      <c r="B27" s="92" t="s">
        <v>148</v>
      </c>
    </row>
    <row r="28" spans="2:22">
      <c r="B28" s="92" t="s">
        <v>106</v>
      </c>
    </row>
  </sheetData>
  <mergeCells count="2">
    <mergeCell ref="I5:J5"/>
    <mergeCell ref="B16:J19"/>
  </mergeCells>
  <printOptions horizontalCentered="1"/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14"/>
  <sheetViews>
    <sheetView showGridLines="0" topLeftCell="E1" workbookViewId="0">
      <selection activeCell="E8" sqref="E8"/>
    </sheetView>
  </sheetViews>
  <sheetFormatPr defaultColWidth="8.88671875" defaultRowHeight="13.2"/>
  <cols>
    <col min="1" max="1" width="5.33203125" style="188" customWidth="1"/>
    <col min="2" max="2" width="4.6640625" style="185" customWidth="1"/>
    <col min="3" max="3" width="7.109375" style="185" customWidth="1"/>
    <col min="4" max="4" width="20" style="185" bestFit="1" customWidth="1"/>
    <col min="5" max="5" width="15.21875" style="185" bestFit="1" customWidth="1"/>
    <col min="6" max="6" width="8" style="185" customWidth="1"/>
    <col min="7" max="7" width="6.109375" style="185" customWidth="1"/>
    <col min="8" max="8" width="8.44140625" style="185" customWidth="1"/>
    <col min="9" max="9" width="7.109375" style="185" customWidth="1"/>
    <col min="10" max="10" width="7.77734375" style="185" customWidth="1"/>
    <col min="11" max="11" width="5.6640625" style="185" customWidth="1"/>
    <col min="12" max="12" width="7.77734375" style="185" customWidth="1"/>
    <col min="13" max="13" width="8.109375" style="185" customWidth="1"/>
    <col min="14" max="14" width="9" style="185" customWidth="1"/>
    <col min="15" max="15" width="8.33203125" style="185" customWidth="1"/>
    <col min="16" max="16" width="6.6640625" style="185" customWidth="1"/>
    <col min="17" max="17" width="7.44140625" style="185" customWidth="1"/>
    <col min="18" max="18" width="8" style="185" customWidth="1"/>
    <col min="19" max="19" width="5.6640625" style="185" customWidth="1"/>
    <col min="20" max="20" width="7.44140625" style="185" customWidth="1"/>
    <col min="21" max="21" width="6.44140625" style="185" customWidth="1"/>
    <col min="22" max="22" width="10.44140625" style="185" customWidth="1"/>
    <col min="23" max="16384" width="8.88671875" style="185"/>
  </cols>
  <sheetData>
    <row r="1" spans="1:22" ht="13.8">
      <c r="U1" s="196" t="s">
        <v>185</v>
      </c>
    </row>
    <row r="4" spans="1:22" ht="104.4" hidden="1" customHeight="1">
      <c r="A4" s="197" t="s">
        <v>154</v>
      </c>
      <c r="B4" s="197" t="s">
        <v>155</v>
      </c>
      <c r="C4" s="197" t="s">
        <v>156</v>
      </c>
      <c r="D4" s="197" t="s">
        <v>157</v>
      </c>
      <c r="E4" s="197"/>
      <c r="F4" s="197" t="s">
        <v>158</v>
      </c>
      <c r="G4" s="197" t="s">
        <v>159</v>
      </c>
      <c r="H4" s="197"/>
      <c r="I4" s="197" t="s">
        <v>160</v>
      </c>
      <c r="J4" s="197" t="s">
        <v>161</v>
      </c>
      <c r="K4" s="197" t="s">
        <v>162</v>
      </c>
      <c r="L4" s="197"/>
      <c r="M4" s="197" t="s">
        <v>163</v>
      </c>
      <c r="N4" s="197" t="s">
        <v>198</v>
      </c>
      <c r="O4" s="197" t="s">
        <v>164</v>
      </c>
      <c r="P4" s="197"/>
      <c r="Q4" s="197"/>
      <c r="R4" s="197" t="s">
        <v>165</v>
      </c>
      <c r="S4" s="197" t="s">
        <v>166</v>
      </c>
      <c r="T4" s="197"/>
      <c r="U4" s="197"/>
      <c r="V4" s="197"/>
    </row>
    <row r="5" spans="1:22" s="187" customFormat="1" ht="43.95" customHeight="1">
      <c r="A5" s="189" t="s">
        <v>167</v>
      </c>
      <c r="B5" s="189" t="s">
        <v>45</v>
      </c>
      <c r="C5" s="189" t="s">
        <v>168</v>
      </c>
      <c r="D5" s="189" t="s">
        <v>169</v>
      </c>
      <c r="E5" s="189" t="s">
        <v>170</v>
      </c>
      <c r="F5" s="189" t="s">
        <v>171</v>
      </c>
      <c r="G5" s="189" t="s">
        <v>172</v>
      </c>
      <c r="H5" s="189" t="s">
        <v>5</v>
      </c>
      <c r="I5" s="189" t="s">
        <v>132</v>
      </c>
      <c r="J5" s="189" t="s">
        <v>49</v>
      </c>
      <c r="K5" s="253" t="s">
        <v>174</v>
      </c>
      <c r="L5" s="189" t="s">
        <v>183</v>
      </c>
      <c r="M5" s="189" t="s">
        <v>173</v>
      </c>
      <c r="N5" s="189" t="s">
        <v>175</v>
      </c>
      <c r="O5" s="189" t="s">
        <v>176</v>
      </c>
      <c r="P5" s="189" t="s">
        <v>177</v>
      </c>
      <c r="Q5" s="189" t="s">
        <v>178</v>
      </c>
      <c r="R5" s="189" t="s">
        <v>179</v>
      </c>
      <c r="S5" s="190" t="s">
        <v>180</v>
      </c>
      <c r="T5" s="189" t="s">
        <v>181</v>
      </c>
      <c r="U5" s="189" t="s">
        <v>184</v>
      </c>
      <c r="V5" s="189" t="s">
        <v>182</v>
      </c>
    </row>
    <row r="6" spans="1:22" s="186" customFormat="1">
      <c r="A6" s="191">
        <v>1</v>
      </c>
      <c r="B6" s="191" t="s">
        <v>197</v>
      </c>
      <c r="C6" s="192" t="str">
        <f>'Calculation sheet'!D7</f>
        <v>3651690-2</v>
      </c>
      <c r="D6" s="202" t="str">
        <f>'Calculation sheet'!B1</f>
        <v>M/s.UNIQUE MEDICAL SYSTEM</v>
      </c>
      <c r="E6" s="191" t="str">
        <f>'Calculation sheet'!C6</f>
        <v>SBL-2018-000002811</v>
      </c>
      <c r="F6" s="213">
        <f>'Calculation sheet'!I8</f>
        <v>43135</v>
      </c>
      <c r="G6" s="191">
        <v>1170</v>
      </c>
      <c r="H6" s="213">
        <f>'Calculation sheet'!I10</f>
        <v>43166</v>
      </c>
      <c r="I6" s="191" t="str">
        <f>'Calculation sheet'!K14</f>
        <v>USD</v>
      </c>
      <c r="J6" s="226">
        <f>'Calculation sheet'!F33</f>
        <v>12388.78</v>
      </c>
      <c r="K6" s="198">
        <v>0</v>
      </c>
      <c r="L6" s="226">
        <f>EFE[Value Realized]-EFE[Commission (FCY)]</f>
        <v>12388.78</v>
      </c>
      <c r="M6" s="223">
        <f>'Calculation sheet'!H38</f>
        <v>12388.78</v>
      </c>
      <c r="N6" s="199">
        <f>'Calculation sheet'!F27</f>
        <v>110.48909999999999</v>
      </c>
      <c r="O6" s="198">
        <f>EFE[FX Rate (WAR)]*EFE[Applicable FCY Value]</f>
        <v>1368825.1522979999</v>
      </c>
      <c r="P6" s="198">
        <f>'Calculation sheet'!H41</f>
        <v>69110</v>
      </c>
      <c r="Q6" s="198">
        <f>'Calculation sheet'!H42</f>
        <v>0</v>
      </c>
      <c r="R6" s="198">
        <f>EFE[Equivalent PKR]-EFE[Freight (PKR)]-EFE[Insurance (PKR)]</f>
        <v>1299715.1522979999</v>
      </c>
      <c r="S6" s="200">
        <f>'Annex I-NT'!E32+'Annex I-NT'!G32</f>
        <v>2.5000000000000001E-2</v>
      </c>
      <c r="T6" s="198">
        <f>EFE[Eligible PKR Amount]*EFE[Percentage]</f>
        <v>32492.878807450001</v>
      </c>
      <c r="U6" s="198"/>
      <c r="V6" s="201"/>
    </row>
    <row r="7" spans="1:22" s="186" customFormat="1">
      <c r="A7" s="191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</row>
    <row r="8" spans="1:22" s="186" customFormat="1">
      <c r="A8" s="191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</row>
    <row r="9" spans="1:22" s="186" customFormat="1">
      <c r="A9" s="191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</row>
    <row r="10" spans="1:22" s="186" customFormat="1">
      <c r="A10" s="191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</row>
    <row r="11" spans="1:22" s="186" customFormat="1">
      <c r="A11" s="191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</row>
    <row r="12" spans="1:22" s="186" customFormat="1">
      <c r="A12" s="191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</row>
    <row r="13" spans="1:22">
      <c r="A13" s="194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</row>
    <row r="14" spans="1:2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</row>
  </sheetData>
  <conditionalFormatting sqref="E6">
    <cfRule type="duplicateValues" dxfId="38" priority="1"/>
  </conditionalFormatting>
  <dataValidations count="7">
    <dataValidation type="list" allowBlank="1" showInputMessage="1" showErrorMessage="1" sqref="S6">
      <formula1>Percent</formula1>
    </dataValidation>
    <dataValidation type="list" allowBlank="1" showInputMessage="1" showErrorMessage="1" errorTitle="Invalid Bank" error="Please Enter EFE Prefix of your Bank. Or select one from the dropdown list._x000a__x000a_Thank You" sqref="B6">
      <formula1>Bank</formula1>
    </dataValidation>
    <dataValidation allowBlank="1" showInputMessage="1" showErrorMessage="1" errorTitle="Invalid Bank" error="Please Enter EFE Prefix of your Bank._x000a__x000a_Thank You" sqref="B5"/>
    <dataValidation operator="equal" allowBlank="1" showInputMessage="1" showErrorMessage="1" sqref="E5"/>
    <dataValidation type="textLength" operator="equal" allowBlank="1" showInputMessage="1" showErrorMessage="1" errorTitle="Invalid EFORM No." error="Recheck the Length of EFORM" sqref="E6">
      <formula1>19</formula1>
    </dataValidation>
    <dataValidation type="date" allowBlank="1" showInputMessage="1" showErrorMessage="1" errorTitle="Invalid Date" error="Please Enter Date in the &quot;MM-DD-YYYY&quot;_x000a__x000a_Or the date is ineligible" sqref="F6">
      <formula1>42917</formula1>
      <formula2>43281</formula2>
    </dataValidation>
    <dataValidation type="list" allowBlank="1" showInputMessage="1" showErrorMessage="1" sqref="I6">
      <formula1>Currency</formula1>
    </dataValidation>
  </dataValidations>
  <pageMargins left="0" right="0" top="0.75" bottom="0.75" header="0.3" footer="0.3"/>
  <pageSetup paperSize="9" scale="7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E8" sqref="E8"/>
    </sheetView>
  </sheetViews>
  <sheetFormatPr defaultColWidth="8.88671875" defaultRowHeight="13.2"/>
  <cols>
    <col min="1" max="1" width="6.109375" style="185" customWidth="1"/>
    <col min="2" max="2" width="16.44140625" style="185" bestFit="1" customWidth="1"/>
    <col min="3" max="3" width="9.109375" style="185" customWidth="1"/>
    <col min="4" max="4" width="7.6640625" style="185" customWidth="1"/>
    <col min="5" max="5" width="9.33203125" style="185" customWidth="1"/>
    <col min="6" max="6" width="10.6640625" style="185" customWidth="1"/>
    <col min="7" max="7" width="8.6640625" style="185" customWidth="1"/>
    <col min="8" max="8" width="13.33203125" style="185" customWidth="1"/>
    <col min="9" max="16384" width="8.88671875" style="185"/>
  </cols>
  <sheetData>
    <row r="1" spans="1:8">
      <c r="A1" s="220" t="s">
        <v>199</v>
      </c>
    </row>
    <row r="5" spans="1:8" ht="88.2" hidden="1" customHeight="1">
      <c r="A5" s="205" t="s">
        <v>186</v>
      </c>
      <c r="B5" s="205"/>
      <c r="C5" s="205" t="s">
        <v>158</v>
      </c>
      <c r="D5" s="205" t="s">
        <v>160</v>
      </c>
      <c r="E5" s="205" t="s">
        <v>187</v>
      </c>
      <c r="F5" s="205" t="s">
        <v>188</v>
      </c>
      <c r="G5" s="205" t="s">
        <v>189</v>
      </c>
      <c r="H5" s="205" t="s">
        <v>190</v>
      </c>
    </row>
    <row r="6" spans="1:8" s="204" customFormat="1" ht="43.2" customHeight="1">
      <c r="A6" s="206" t="s">
        <v>167</v>
      </c>
      <c r="B6" s="206" t="s">
        <v>191</v>
      </c>
      <c r="C6" s="206" t="s">
        <v>5</v>
      </c>
      <c r="D6" s="206" t="s">
        <v>132</v>
      </c>
      <c r="E6" s="206" t="s">
        <v>49</v>
      </c>
      <c r="F6" s="206" t="s">
        <v>192</v>
      </c>
      <c r="G6" s="206" t="s">
        <v>175</v>
      </c>
      <c r="H6" s="206" t="s">
        <v>193</v>
      </c>
    </row>
    <row r="7" spans="1:8">
      <c r="A7" s="207">
        <v>1</v>
      </c>
      <c r="B7" s="208" t="str">
        <f>'Calculation sheet'!C6</f>
        <v>SBL-2018-000002811</v>
      </c>
      <c r="C7" s="214">
        <f>'Calculation sheet'!I8</f>
        <v>43135</v>
      </c>
      <c r="D7" s="208" t="str">
        <f>'Calculation sheet'!K14</f>
        <v>USD</v>
      </c>
      <c r="E7" s="225">
        <f>'Calculation sheet'!F33</f>
        <v>12388.78</v>
      </c>
      <c r="F7" s="211">
        <f>'Calculation sheet'!F27</f>
        <v>110.48909999999999</v>
      </c>
      <c r="G7" s="211">
        <f>Table6[Value Realized]*Table6[SBP DMMD WAR]/Table6[Value Realized]</f>
        <v>110.48909999999999</v>
      </c>
      <c r="H7" s="207"/>
    </row>
    <row r="8" spans="1:8">
      <c r="A8" s="207"/>
      <c r="B8" s="208"/>
      <c r="C8" s="209"/>
      <c r="D8" s="208"/>
      <c r="E8" s="210"/>
      <c r="F8" s="210"/>
      <c r="G8" s="211"/>
      <c r="H8" s="207"/>
    </row>
    <row r="9" spans="1:8">
      <c r="A9" s="207"/>
      <c r="B9" s="207"/>
      <c r="C9" s="207"/>
      <c r="D9" s="207"/>
      <c r="E9" s="207"/>
      <c r="F9" s="207"/>
      <c r="G9" s="207"/>
      <c r="H9" s="207"/>
    </row>
    <row r="10" spans="1:8">
      <c r="A10" s="207"/>
      <c r="B10" s="207"/>
      <c r="C10" s="207"/>
      <c r="D10" s="207"/>
      <c r="E10" s="207"/>
      <c r="F10" s="207"/>
      <c r="G10" s="207"/>
      <c r="H10" s="207"/>
    </row>
    <row r="11" spans="1:8">
      <c r="A11" s="207"/>
      <c r="B11" s="207"/>
      <c r="C11" s="207"/>
      <c r="D11" s="207"/>
      <c r="E11" s="207"/>
      <c r="F11" s="207"/>
      <c r="G11" s="207"/>
      <c r="H11" s="207"/>
    </row>
    <row r="12" spans="1:8">
      <c r="A12" s="207"/>
      <c r="B12" s="207"/>
      <c r="C12" s="207"/>
      <c r="D12" s="207"/>
      <c r="E12" s="207"/>
      <c r="F12" s="207"/>
      <c r="G12" s="207"/>
      <c r="H12" s="207"/>
    </row>
    <row r="13" spans="1:8">
      <c r="A13" s="207"/>
      <c r="B13" s="207"/>
      <c r="C13" s="207"/>
      <c r="D13" s="207"/>
      <c r="E13" s="207"/>
      <c r="F13" s="207"/>
      <c r="G13" s="207"/>
      <c r="H13" s="207"/>
    </row>
    <row r="14" spans="1:8">
      <c r="A14" s="207"/>
      <c r="B14" s="207"/>
      <c r="C14" s="207"/>
      <c r="D14" s="207"/>
      <c r="E14" s="207"/>
      <c r="F14" s="207"/>
      <c r="G14" s="207"/>
      <c r="H14" s="207"/>
    </row>
    <row r="15" spans="1:8">
      <c r="A15" s="207"/>
      <c r="B15" s="207"/>
      <c r="C15" s="207"/>
      <c r="D15" s="207"/>
      <c r="E15" s="207"/>
      <c r="F15" s="207"/>
      <c r="G15" s="207"/>
      <c r="H15" s="207"/>
    </row>
    <row r="16" spans="1:8">
      <c r="A16" s="207"/>
      <c r="B16" s="207"/>
      <c r="C16" s="207"/>
      <c r="D16" s="207"/>
      <c r="E16" s="207"/>
      <c r="F16" s="207"/>
      <c r="G16" s="207"/>
      <c r="H16" s="207"/>
    </row>
    <row r="17" spans="1:8">
      <c r="A17" s="207"/>
      <c r="B17" s="207"/>
      <c r="C17" s="207"/>
      <c r="D17" s="207"/>
      <c r="E17" s="207"/>
      <c r="F17" s="207"/>
      <c r="G17" s="207"/>
      <c r="H17" s="207"/>
    </row>
    <row r="18" spans="1:8">
      <c r="A18" s="207"/>
      <c r="B18" s="207"/>
      <c r="C18" s="207"/>
      <c r="D18" s="207"/>
      <c r="E18" s="207"/>
      <c r="F18" s="207"/>
      <c r="G18" s="207"/>
      <c r="H18" s="207"/>
    </row>
    <row r="19" spans="1:8">
      <c r="A19" s="207"/>
      <c r="B19" s="207"/>
      <c r="C19" s="207"/>
      <c r="D19" s="207"/>
      <c r="E19" s="207"/>
      <c r="F19" s="207"/>
      <c r="G19" s="207"/>
      <c r="H19" s="207"/>
    </row>
    <row r="20" spans="1:8">
      <c r="A20" s="207"/>
      <c r="B20" s="207"/>
      <c r="C20" s="207"/>
      <c r="D20" s="207"/>
      <c r="E20" s="207"/>
      <c r="F20" s="207"/>
      <c r="G20" s="207"/>
      <c r="H20" s="207"/>
    </row>
    <row r="21" spans="1:8">
      <c r="A21" s="207"/>
      <c r="B21" s="207"/>
      <c r="C21" s="207"/>
      <c r="D21" s="207"/>
      <c r="E21" s="207"/>
      <c r="F21" s="207"/>
      <c r="G21" s="207"/>
      <c r="H21" s="207"/>
    </row>
    <row r="22" spans="1:8">
      <c r="A22" s="207"/>
      <c r="B22" s="207"/>
      <c r="C22" s="207"/>
      <c r="D22" s="207"/>
      <c r="E22" s="207"/>
      <c r="F22" s="207"/>
      <c r="G22" s="207"/>
      <c r="H22" s="207"/>
    </row>
    <row r="23" spans="1:8">
      <c r="A23" s="207"/>
      <c r="B23" s="207"/>
      <c r="C23" s="207"/>
      <c r="D23" s="207"/>
      <c r="E23" s="207"/>
      <c r="F23" s="207"/>
      <c r="G23" s="207"/>
      <c r="H23" s="207"/>
    </row>
  </sheetData>
  <conditionalFormatting sqref="B7:B8">
    <cfRule type="duplicateValues" dxfId="12" priority="1"/>
  </conditionalFormatting>
  <dataValidations count="3">
    <dataValidation type="list" allowBlank="1" showInputMessage="1" showErrorMessage="1" sqref="D7:D8">
      <formula1>Currency</formula1>
    </dataValidation>
    <dataValidation operator="equal" allowBlank="1" showInputMessage="1" showErrorMessage="1" errorTitle="Invalid EFORM No." error="Recheck the Length of EFORM" sqref="B7:B8"/>
    <dataValidation operator="equal" allowBlank="1" showInputMessage="1" showErrorMessage="1" sqref="B6"/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Calculation sheet</vt:lpstr>
      <vt:lpstr>HMB Cal Sheet</vt:lpstr>
      <vt:lpstr>Scrutiny Sheet</vt:lpstr>
      <vt:lpstr>Annex I-T</vt:lpstr>
      <vt:lpstr>Annex I-NT</vt:lpstr>
      <vt:lpstr>Annex IV- T</vt:lpstr>
      <vt:lpstr>Annex IV- NT</vt:lpstr>
      <vt:lpstr>Annex III</vt:lpstr>
      <vt:lpstr>Multiple Realization</vt:lpstr>
      <vt:lpstr>'Annex III'!Print_Area</vt:lpstr>
      <vt:lpstr>'Annex I-NT'!Print_Area</vt:lpstr>
      <vt:lpstr>'Annex I-T'!Print_Area</vt:lpstr>
      <vt:lpstr>'Calculation sheet'!Print_Area</vt:lpstr>
      <vt:lpstr>'HMB Cal Sheet'!Print_Area</vt:lpstr>
      <vt:lpstr>'Scrutiny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2018-04-11T16:55:01Z</dcterms:modified>
</cp:coreProperties>
</file>